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p.pukhliak\Desktop\Робоча\НПА\Абілітація\1 На зовн погодження\"/>
    </mc:Choice>
  </mc:AlternateContent>
  <xr:revisionPtr revIDLastSave="0" documentId="13_ncr:1_{913BB581-5BCE-449F-AC08-A88DC66B1E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ОЗРАХУНОК-2025" sheetId="1" r:id="rId1"/>
    <sheet name="РОЗРАХУНОК-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aSFpBnY4cwDwtKEC5XZB5cfcYrwxrLj4p5Tr5Pu9GQ="/>
    </ext>
  </extLst>
</workbook>
</file>

<file path=xl/calcChain.xml><?xml version="1.0" encoding="utf-8"?>
<calcChain xmlns="http://schemas.openxmlformats.org/spreadsheetml/2006/main">
  <c r="J22" i="2" l="1"/>
  <c r="J23" i="2"/>
  <c r="J24" i="2"/>
  <c r="J25" i="2"/>
  <c r="J26" i="2"/>
  <c r="J21" i="2"/>
  <c r="J14" i="2"/>
  <c r="J13" i="2"/>
  <c r="J12" i="2"/>
  <c r="J11" i="2"/>
  <c r="J10" i="2"/>
  <c r="M5" i="1"/>
  <c r="M4" i="1"/>
  <c r="M6" i="1"/>
  <c r="J41" i="1" l="1"/>
  <c r="J20" i="1"/>
  <c r="J27" i="1" s="1"/>
  <c r="G41" i="2" l="1"/>
  <c r="J44" i="2"/>
  <c r="L44" i="2" s="1"/>
  <c r="G20" i="2"/>
  <c r="L23" i="2"/>
  <c r="L19" i="1"/>
  <c r="L41" i="1"/>
  <c r="L20" i="1"/>
  <c r="G20" i="1"/>
  <c r="G41" i="1"/>
  <c r="L44" i="1"/>
  <c r="J44" i="1"/>
  <c r="J23" i="1"/>
  <c r="L23" i="1" s="1"/>
  <c r="J47" i="2"/>
  <c r="L47" i="2" s="1"/>
  <c r="J46" i="2"/>
  <c r="L46" i="2" s="1"/>
  <c r="J45" i="2"/>
  <c r="L45" i="2" s="1"/>
  <c r="J43" i="2"/>
  <c r="L43" i="2" s="1"/>
  <c r="J42" i="2"/>
  <c r="L42" i="2" s="1"/>
  <c r="G40" i="2"/>
  <c r="L39" i="2"/>
  <c r="K39" i="2"/>
  <c r="J39" i="2"/>
  <c r="L38" i="2"/>
  <c r="L37" i="2" s="1"/>
  <c r="K38" i="2"/>
  <c r="J38" i="2"/>
  <c r="K36" i="2"/>
  <c r="J35" i="2"/>
  <c r="L35" i="2" s="1"/>
  <c r="J34" i="2"/>
  <c r="L34" i="2" s="1"/>
  <c r="J33" i="2"/>
  <c r="L33" i="2" s="1"/>
  <c r="J32" i="2"/>
  <c r="L32" i="2" s="1"/>
  <c r="J31" i="2"/>
  <c r="L31" i="2" s="1"/>
  <c r="L26" i="2"/>
  <c r="L25" i="2"/>
  <c r="L24" i="2"/>
  <c r="L22" i="2"/>
  <c r="L21" i="2"/>
  <c r="L20" i="2" s="1"/>
  <c r="G19" i="2"/>
  <c r="K15" i="2"/>
  <c r="K19" i="2" s="1"/>
  <c r="L14" i="2"/>
  <c r="L13" i="2"/>
  <c r="L12" i="2"/>
  <c r="L11" i="2"/>
  <c r="J19" i="2"/>
  <c r="J4" i="2" s="1"/>
  <c r="H6" i="2"/>
  <c r="G6" i="2"/>
  <c r="J47" i="1"/>
  <c r="L47" i="1" s="1"/>
  <c r="J46" i="1"/>
  <c r="L46" i="1" s="1"/>
  <c r="J45" i="1"/>
  <c r="L45" i="1" s="1"/>
  <c r="J43" i="1"/>
  <c r="L43" i="1" s="1"/>
  <c r="J42" i="1"/>
  <c r="L42" i="1" s="1"/>
  <c r="G40" i="1"/>
  <c r="G48" i="1" s="1"/>
  <c r="L39" i="1"/>
  <c r="K39" i="1"/>
  <c r="J39" i="1"/>
  <c r="L38" i="1"/>
  <c r="L37" i="1" s="1"/>
  <c r="K38" i="1"/>
  <c r="J38" i="1"/>
  <c r="J37" i="1" s="1"/>
  <c r="K36" i="1"/>
  <c r="J35" i="1"/>
  <c r="L35" i="1" s="1"/>
  <c r="J34" i="1"/>
  <c r="L34" i="1" s="1"/>
  <c r="J33" i="1"/>
  <c r="L33" i="1" s="1"/>
  <c r="J32" i="1"/>
  <c r="L32" i="1" s="1"/>
  <c r="J31" i="1"/>
  <c r="L31" i="1" s="1"/>
  <c r="J26" i="1"/>
  <c r="L26" i="1" s="1"/>
  <c r="J25" i="1"/>
  <c r="L25" i="1" s="1"/>
  <c r="J24" i="1"/>
  <c r="L24" i="1" s="1"/>
  <c r="J22" i="1"/>
  <c r="L22" i="1" s="1"/>
  <c r="J21" i="1"/>
  <c r="L21" i="1" s="1"/>
  <c r="G19" i="1"/>
  <c r="K15" i="1"/>
  <c r="K19" i="1" s="1"/>
  <c r="J14" i="1"/>
  <c r="L14" i="1" s="1"/>
  <c r="J13" i="1"/>
  <c r="L13" i="1" s="1"/>
  <c r="J12" i="1"/>
  <c r="L12" i="1" s="1"/>
  <c r="J11" i="1"/>
  <c r="L11" i="1" s="1"/>
  <c r="J10" i="1"/>
  <c r="H6" i="1"/>
  <c r="G6" i="1"/>
  <c r="L41" i="2" l="1"/>
  <c r="J41" i="2"/>
  <c r="G48" i="2"/>
  <c r="J20" i="2"/>
  <c r="L10" i="2"/>
  <c r="L15" i="2"/>
  <c r="K37" i="2"/>
  <c r="K40" i="2" s="1"/>
  <c r="K48" i="2" s="1"/>
  <c r="L5" i="2" s="1"/>
  <c r="J37" i="2"/>
  <c r="J40" i="2" s="1"/>
  <c r="G27" i="2"/>
  <c r="J27" i="2"/>
  <c r="K4" i="2" s="1"/>
  <c r="J19" i="1"/>
  <c r="G27" i="1"/>
  <c r="J4" i="1"/>
  <c r="L10" i="1"/>
  <c r="L15" i="1"/>
  <c r="K4" i="1"/>
  <c r="K37" i="1"/>
  <c r="K40" i="1" s="1"/>
  <c r="K27" i="1"/>
  <c r="L4" i="1"/>
  <c r="K27" i="2"/>
  <c r="L4" i="2"/>
  <c r="J40" i="1"/>
  <c r="L36" i="1"/>
  <c r="L40" i="1" s="1"/>
  <c r="L36" i="2"/>
  <c r="L40" i="2" s="1"/>
  <c r="L48" i="2" s="1"/>
  <c r="M4" i="2" l="1"/>
  <c r="L19" i="2"/>
  <c r="L27" i="2" s="1"/>
  <c r="K48" i="1"/>
  <c r="L5" i="1"/>
  <c r="L48" i="1"/>
  <c r="L27" i="1"/>
  <c r="J48" i="2"/>
  <c r="K5" i="2" s="1"/>
  <c r="M5" i="2" s="1"/>
  <c r="J5" i="2"/>
  <c r="J48" i="1"/>
  <c r="K5" i="1" s="1"/>
  <c r="J5" i="1"/>
  <c r="M6" i="2" l="1"/>
</calcChain>
</file>

<file path=xl/sharedStrings.xml><?xml version="1.0" encoding="utf-8"?>
<sst xmlns="http://schemas.openxmlformats.org/spreadsheetml/2006/main" count="351" uniqueCount="70">
  <si>
    <t>Реалізація проєкту на 2025 рік</t>
  </si>
  <si>
    <t>Розділ</t>
  </si>
  <si>
    <t>Назва послуги</t>
  </si>
  <si>
    <t>К-ть осіб-отримувачів</t>
  </si>
  <si>
    <t>К-ть членів сім'ї</t>
  </si>
  <si>
    <t>Гранична вартість на 1 особу-отримувача БЕЗ ВАРІАТИВНИХ ПОСЛУГ</t>
  </si>
  <si>
    <t>Гранична вартість на 1 особу-отримувача З ВАРІАТИВНИМИ ПОСЛУГАМИ</t>
  </si>
  <si>
    <t>Гранична вартість на 1 члена сім'ї</t>
  </si>
  <si>
    <t>Загальна сума, грн</t>
  </si>
  <si>
    <t>1.1.</t>
  </si>
  <si>
    <t>Для послуг тривалістю 21 днів, якщо послуги надаються БЕЗ відповідного розміщення та організації харчування (АМБУЛАТОРНО)</t>
  </si>
  <si>
    <t>1.2.</t>
  </si>
  <si>
    <t>Для послуг тривалістю 21 днів, якщо послуги надаються З відповідним розміщенням та організацією харчування (СТАЦІОНАРНО)</t>
  </si>
  <si>
    <t>Загальна к-ть:</t>
  </si>
  <si>
    <t>Х</t>
  </si>
  <si>
    <t xml:space="preserve">Для послуг тривалістю 21 днів, якщо послуги надаються БЕЗ відповідного розміщення та організації харчування (АМБУЛАТОРНО) </t>
  </si>
  <si>
    <t>Перелік послуг</t>
  </si>
  <si>
    <t>К-ть одиниць (ГОДИН)</t>
  </si>
  <si>
    <t>Вартість одиниці</t>
  </si>
  <si>
    <t>Вартість послуги для 1 особи-отримувача послуги</t>
  </si>
  <si>
    <t>Вартість послуги для 1 особи-члена сім'ї</t>
  </si>
  <si>
    <t>Вартість послуги для 1 ОСОБИ-ОТРИМУВАЧА ТА 1 ЧЛЕНА СІМ'Ї</t>
  </si>
  <si>
    <t xml:space="preserve"> </t>
  </si>
  <si>
    <t>1.</t>
  </si>
  <si>
    <t xml:space="preserve">Розвиток, максимальне відновлення та підтримання рухової і функціональної спроможності </t>
  </si>
  <si>
    <t>2.</t>
  </si>
  <si>
    <t>3.</t>
  </si>
  <si>
    <t xml:space="preserve">Консультування та надання рекомендацій щодо влаштування доступного, безпечного і ергономічного функціонального середовища </t>
  </si>
  <si>
    <t>4.</t>
  </si>
  <si>
    <t>Консультування щодо використання допоміжних засобів та інформування про доступні послуги з посилення спроможностей та соціальної підтримки</t>
  </si>
  <si>
    <t>5.</t>
  </si>
  <si>
    <t>Допомога у сфері психічного здоров’я</t>
  </si>
  <si>
    <t>6.</t>
  </si>
  <si>
    <t>Інформування членів сім’ї щодо особливостей догляду та супроводу осіб - отримувачів послуг</t>
  </si>
  <si>
    <t>7.</t>
  </si>
  <si>
    <t>Супутні обслуговуючі послуги</t>
  </si>
  <si>
    <r>
      <rPr>
        <sz val="11"/>
        <color theme="1"/>
        <rFont val="Times New Roman"/>
      </rPr>
      <t xml:space="preserve">Витрати на харчування
</t>
    </r>
    <r>
      <rPr>
        <sz val="7"/>
        <color theme="1"/>
        <rFont val="Times New Roman"/>
      </rPr>
      <t>*Відповідно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  </r>
  </si>
  <si>
    <r>
      <rPr>
        <sz val="11"/>
        <color theme="1"/>
        <rFont val="Times New Roman"/>
      </rPr>
      <t xml:space="preserve">Проживання
</t>
    </r>
    <r>
      <rPr>
        <sz val="7"/>
        <color theme="1"/>
        <rFont val="Times New Roman"/>
      </rPr>
      <t>*Відповідно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  </r>
  </si>
  <si>
    <t>8.</t>
  </si>
  <si>
    <t>Варіативні (додаткові) послуги</t>
  </si>
  <si>
    <t>Консультування щодо лікувально-профілактичного та дієтичного харчування</t>
  </si>
  <si>
    <t>Сприяння соціальній інтеграції</t>
  </si>
  <si>
    <t>Загальна к-ть (З УРАХУВАННЯМ ВАРІАТИВНИХ ПОСЛУГ):</t>
  </si>
  <si>
    <t xml:space="preserve">Для послуг тривалістю 21 днів, якщо послуги надаються З відповідним розміщенням та організацією харчування (СТАЦІОНАРНО) </t>
  </si>
  <si>
    <t>К-ть одиниць (ГОДИН/ДНІВ)</t>
  </si>
  <si>
    <r>
      <rPr>
        <sz val="11"/>
        <color theme="1"/>
        <rFont val="Times New Roman"/>
      </rPr>
      <t xml:space="preserve">Витрати на харчування
</t>
    </r>
    <r>
      <rPr>
        <sz val="7"/>
        <color theme="1"/>
        <rFont val="Times New Roman"/>
      </rPr>
      <t>*Відповідно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  </r>
  </si>
  <si>
    <r>
      <rPr>
        <sz val="11"/>
        <color theme="1"/>
        <rFont val="Times New Roman"/>
      </rPr>
      <t xml:space="preserve">Проживання
</t>
    </r>
    <r>
      <rPr>
        <sz val="7"/>
        <color theme="1"/>
        <rFont val="Times New Roman"/>
      </rPr>
      <t>*Відповідно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  </r>
  </si>
  <si>
    <t>*Бюджетний кодекс України, постанова Кабінету Міністрів України від 30.08.2002 №1298 «Про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сфери», відповідно до спільного наказу Міністерства праці та соціальної політики України та Міністерства охорони здоров`я України від 05.10.2005 №308/519 «Про впорядкування умов оплати праці працівників закладів охорони здоров`я та умов соціального захисту населення», Наказом Міністерства охорони здоров`я України від 07.11.2011 № 768 «Про затвердження табелів матеріально-технічного оснащення та примірних штатних нормативів закладу охорони здоров'я «Хоспіс», виїзної бригади з надання паліативної допомоги «Хоспіс вдома», паліативного відділення», Методика розрахунку вартості послуги з медичного обслуговування, затвердженої постановою КМУ від 27.12.2017 №1075</t>
  </si>
  <si>
    <t>Реалізація проєкту на 2026 рік з урахуванням прогнозного рівня ІСЦ на 2026 рік - 108,6%</t>
  </si>
  <si>
    <t>ІСЦ</t>
  </si>
  <si>
    <r>
      <rPr>
        <sz val="11"/>
        <color theme="1"/>
        <rFont val="Times New Roman"/>
      </rPr>
      <t xml:space="preserve">Витрати на харчування
</t>
    </r>
    <r>
      <rPr>
        <sz val="7"/>
        <color theme="1"/>
        <rFont val="Times New Roman"/>
      </rPr>
      <t>*Відповідно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  </r>
  </si>
  <si>
    <r>
      <rPr>
        <sz val="11"/>
        <color theme="1"/>
        <rFont val="Times New Roman"/>
      </rPr>
      <t xml:space="preserve">Проживання
</t>
    </r>
    <r>
      <rPr>
        <sz val="7"/>
        <color theme="1"/>
        <rFont val="Times New Roman"/>
      </rPr>
      <t>*Відповідно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  </r>
  </si>
  <si>
    <r>
      <rPr>
        <sz val="11"/>
        <color theme="1"/>
        <rFont val="Times New Roman"/>
      </rPr>
      <t xml:space="preserve">Витрати на харчування
</t>
    </r>
    <r>
      <rPr>
        <sz val="7"/>
        <color theme="1"/>
        <rFont val="Times New Roman"/>
      </rPr>
      <t>*Відповідно до добової норми, встановленої Нормою № 5 Норм харчування військовослужбовців Збройних Сил та інших військових формувань, затверджених постановою Кабінету Міністрів України від 29 березня 2002 р. № 426.</t>
    </r>
  </si>
  <si>
    <r>
      <rPr>
        <sz val="11"/>
        <color theme="1"/>
        <rFont val="Times New Roman"/>
      </rPr>
      <t xml:space="preserve">Проживання
</t>
    </r>
    <r>
      <rPr>
        <sz val="7"/>
        <color theme="1"/>
        <rFont val="Times New Roman"/>
      </rPr>
      <t>*Відповідно до Додатку 1 до постанови Кабінету Міністрів України від 2 лютого 2011 р. № 98 (в редакції постанови Кабінету Міністрів України від 23 грудня 2021 р. № 1355)</t>
    </r>
  </si>
  <si>
    <t>Сприяння в організації фізичного відновлення шляхом залучення до адаптивного спорту, інших форм фізичної активності</t>
  </si>
  <si>
    <t xml:space="preserve">Сприяння в отриманні адміністративних, юридичних і соціальних послуг </t>
  </si>
  <si>
    <t>Діагностика, профілактика та корекція порушень мовлення</t>
  </si>
  <si>
    <t>Формування щоденних навичок самообслуговування, самостійності та основ догляду за собою</t>
  </si>
  <si>
    <t>8.1.</t>
  </si>
  <si>
    <t>8.2.</t>
  </si>
  <si>
    <t>8.3.</t>
  </si>
  <si>
    <t>8.4.</t>
  </si>
  <si>
    <t>8.5.</t>
  </si>
  <si>
    <t>8.6.</t>
  </si>
  <si>
    <t>Гранична вартість для послуг тривалістю 21 днів, якщо послуги надаються БЕЗ відповідного розміщення та організації харчування (АМБУЛАТОРНО), яка підлягає відшкодуванню за договором СКЛАДАЄ:
для 1 особи-отримувача послуги - 34 094,04 грн (БЕЗ ВАРІАТИВНИХ ПОСЛУГ) та 58 384,92 грн (З ВАРІАТИВНИМИ ПОСЛУГАМИ);
для 1 члена сім'ї - 1 955,52 грн;
для 1 особи-отримувача послуги та 1 члена сім'ї - 36 049,56 грн (БЕЗ ВАРІАТИВНИХ ПОСЛУГ) та 60 340,44 грн (З ВАРІАТИВНИМИ ПОСЛУГАМИ).</t>
  </si>
  <si>
    <t>Гранична вартість для послуг тривалістю 21 днів, якщо послуги надаються З відповідним розміщенням та організацією харчування (СТАЦІОНАРНО), яка підлягає відшкодуванню за договором СКЛАДАЄ:
для 1 особи-отримувача послуги - 57 843,99 грн (БЕЗ ВАРІАТИВНИХ ПОСЛУГ) та 82 134,87 грн (З ВАРІАТИВНИМИ ПОСЛУГАМИ);
для 1 члена сім'ї - 25 705,47 грн;
для 1 особи-отримувача послуги та 1 члена сім'ї - 83 549,46 грн (БЕЗ ВАРІАТИВНИХ ПОСЛУГ) та 155 340,24 грн (З ВАРІАТИВНИМИ ПОСЛУГАМИ).</t>
  </si>
  <si>
    <t>Діагностика та лікування розладів сну</t>
  </si>
  <si>
    <t>Гранична вартість для послуг тривалістю 21 днів, якщо послуги надаються БЕЗ відповідного розміщення та організації харчування (АМБУЛАТОРНО), яка підлягає відшкодуванню за договором СКЛАДАЄ:
для 1 особи-отримувача послуги - 37 469,35 грн (БЕЗ ВАРІАТИВНИХ ПОСЛУГ) та 60 572,35 грн (З ВАРІАТИВНИМИ ПОСЛУГАМИ);
для 1 члена сім'ї - 2 149,12 грн;
для 1 особи-отримувача послуги та 1 члена сім'ї - 39 618,47 грн (БЕЗ ВАРІАТИВНИХ ПОСЛУГ) та 62 721,47 грн (З ВАРІАТИВНИМИ ПОСЛУГАМИ).</t>
  </si>
  <si>
    <t>Гранична вартість для послуг тривалістю 21 днів, якщо послуги надаються З відповідним розміщенням та організацією харчування (СТАЦІОНАРНО), яка підлягає відшкодуванню за договором СКЛАДАЄ:
для 1 особи-отримувача послуги - 61 699,36 грн (БЕЗ ВАРІАТИВНИХ ПОСЛУГ) та 88 395,04 грн (З ВАРІАТИВНИМИ ПОСЛУГАМИ);
для 1 члена сім'ї - 26 379,13 грн;
для 1 особи-отримувача послуги та 1 члена сім'ї - 136 538,51 грн (БЕЗ ВАРІАТИВНИХ ПОСЛУГ) та 163 234,18 грн (З ВАРІАТИВНИМИ ПОСЛУГАМИ).</t>
  </si>
  <si>
    <t>Детальний інструмент для розрахунку вартості послуг з посилення спроможностей окремих категорій осіб, які захищали незалежність, суверенітет та територіальну цілісність України та отримали травму, поранення або захворювання, що призвели до обмеження їх повсякденного функціонування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</si>
</sst>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"/>
  </numFmts>
  <fonts count="13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1"/>
      <color theme="1"/>
      <name val="Times New Roman"/>
    </font>
    <font>
      <b/>
      <sz val="9"/>
      <color theme="1"/>
      <name val="Times New Roman"/>
    </font>
    <font>
      <sz val="7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DDDDFF"/>
        <bgColor rgb="FFDDDDFF"/>
      </patternFill>
    </fill>
    <fill>
      <patternFill patternType="solid">
        <fgColor rgb="FFCCFF99"/>
        <bgColor rgb="FFCCFF99"/>
      </patternFill>
    </fill>
    <fill>
      <patternFill patternType="solid">
        <fgColor rgb="FFE8FFD1"/>
        <bgColor rgb="FFE8FFD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99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0" fontId="3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8" borderId="2" xfId="0" applyFont="1" applyFill="1" applyBorder="1" applyAlignment="1">
      <alignment horizontal="center" vertical="center" wrapText="1"/>
    </xf>
    <xf numFmtId="0" fontId="4" fillId="7" borderId="3" xfId="0" applyFont="1" applyFill="1" applyBorder="1"/>
    <xf numFmtId="0" fontId="4" fillId="7" borderId="4" xfId="0" applyFont="1" applyFill="1" applyBorder="1"/>
    <xf numFmtId="0" fontId="4" fillId="7" borderId="8" xfId="0" applyFont="1" applyFill="1" applyBorder="1"/>
    <xf numFmtId="0" fontId="0" fillId="7" borderId="0" xfId="0" applyFill="1"/>
    <xf numFmtId="0" fontId="4" fillId="7" borderId="9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15" xfId="0" applyFont="1" applyFill="1" applyBorder="1"/>
    <xf numFmtId="0" fontId="6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1" xfId="0" applyFont="1" applyBorder="1"/>
    <xf numFmtId="0" fontId="4" fillId="0" borderId="16" xfId="0" applyFont="1" applyBorder="1"/>
    <xf numFmtId="0" fontId="4" fillId="0" borderId="17" xfId="0" applyFont="1" applyBorder="1"/>
    <xf numFmtId="2" fontId="6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/>
    <xf numFmtId="2" fontId="6" fillId="0" borderId="10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9" xfId="0" applyFont="1" applyBorder="1"/>
    <xf numFmtId="0" fontId="3" fillId="0" borderId="6" xfId="0" applyFont="1" applyBorder="1" applyAlignment="1">
      <alignment horizontal="left" vertical="center" wrapText="1"/>
    </xf>
    <xf numFmtId="0" fontId="4" fillId="0" borderId="20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6" fillId="6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9"/>
  <sheetViews>
    <sheetView workbookViewId="0">
      <selection sqref="A1:M1"/>
    </sheetView>
  </sheetViews>
  <sheetFormatPr defaultColWidth="14.42578125" defaultRowHeight="15" customHeight="1" x14ac:dyDescent="0.25"/>
  <cols>
    <col min="1" max="4" width="9.140625" customWidth="1"/>
    <col min="5" max="5" width="14.5703125" customWidth="1"/>
    <col min="6" max="6" width="56.140625" customWidth="1"/>
    <col min="7" max="7" width="17.42578125" customWidth="1"/>
    <col min="8" max="8" width="6.7109375" customWidth="1"/>
    <col min="9" max="9" width="4" customWidth="1"/>
    <col min="10" max="13" width="23.7109375" customWidth="1"/>
    <col min="14" max="22" width="9.140625" customWidth="1"/>
  </cols>
  <sheetData>
    <row r="1" spans="1:22" ht="60.75" customHeight="1" x14ac:dyDescent="0.25">
      <c r="A1" s="29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31"/>
      <c r="I2" s="3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75" customHeight="1" x14ac:dyDescent="0.25">
      <c r="A3" s="33" t="s">
        <v>0</v>
      </c>
      <c r="B3" s="34"/>
      <c r="C3" s="34"/>
      <c r="D3" s="35"/>
      <c r="E3" s="4" t="s">
        <v>1</v>
      </c>
      <c r="F3" s="4" t="s">
        <v>2</v>
      </c>
      <c r="G3" s="5" t="s">
        <v>3</v>
      </c>
      <c r="H3" s="42" t="s">
        <v>4</v>
      </c>
      <c r="I3" s="28"/>
      <c r="J3" s="5" t="s">
        <v>5</v>
      </c>
      <c r="K3" s="5" t="s">
        <v>6</v>
      </c>
      <c r="L3" s="5" t="s">
        <v>7</v>
      </c>
      <c r="M3" s="23" t="s">
        <v>8</v>
      </c>
      <c r="N3" s="3"/>
      <c r="O3" s="3"/>
      <c r="P3" s="3"/>
      <c r="Q3" s="3"/>
      <c r="R3" s="3"/>
      <c r="S3" s="3"/>
      <c r="T3" s="3"/>
      <c r="U3" s="3"/>
      <c r="V3" s="3"/>
    </row>
    <row r="4" spans="1:22" ht="45" x14ac:dyDescent="0.25">
      <c r="A4" s="36"/>
      <c r="B4" s="37"/>
      <c r="C4" s="37"/>
      <c r="D4" s="38"/>
      <c r="E4" s="6" t="s">
        <v>9</v>
      </c>
      <c r="F4" s="7" t="s">
        <v>10</v>
      </c>
      <c r="G4" s="8">
        <v>8</v>
      </c>
      <c r="H4" s="43">
        <v>6</v>
      </c>
      <c r="I4" s="28"/>
      <c r="J4" s="9">
        <f>J19</f>
        <v>34094.04</v>
      </c>
      <c r="K4" s="9">
        <f>J27</f>
        <v>58384.92</v>
      </c>
      <c r="L4" s="9">
        <f>K19</f>
        <v>1955.52</v>
      </c>
      <c r="M4" s="9">
        <f>G4*K4+H4*L4</f>
        <v>478812.48</v>
      </c>
      <c r="N4" s="3"/>
      <c r="O4" s="3"/>
      <c r="P4" s="3"/>
      <c r="Q4" s="3"/>
      <c r="R4" s="3"/>
      <c r="S4" s="3"/>
      <c r="T4" s="3"/>
      <c r="U4" s="3"/>
      <c r="V4" s="3"/>
    </row>
    <row r="5" spans="1:22" ht="45" x14ac:dyDescent="0.25">
      <c r="A5" s="36"/>
      <c r="B5" s="37"/>
      <c r="C5" s="37"/>
      <c r="D5" s="38"/>
      <c r="E5" s="6" t="s">
        <v>11</v>
      </c>
      <c r="F5" s="7" t="s">
        <v>12</v>
      </c>
      <c r="G5" s="8">
        <v>7</v>
      </c>
      <c r="H5" s="43">
        <v>4</v>
      </c>
      <c r="I5" s="28"/>
      <c r="J5" s="9">
        <f>J40</f>
        <v>57843.990000000005</v>
      </c>
      <c r="K5" s="9">
        <f>J48</f>
        <v>82134.87</v>
      </c>
      <c r="L5" s="9">
        <f>K40</f>
        <v>25705.47</v>
      </c>
      <c r="M5" s="9">
        <f>G5*K5+H5*L5</f>
        <v>677765.97</v>
      </c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6"/>
      <c r="B6" s="37"/>
      <c r="C6" s="37"/>
      <c r="D6" s="38"/>
      <c r="E6" s="44" t="s">
        <v>13</v>
      </c>
      <c r="F6" s="45"/>
      <c r="G6" s="48">
        <f t="shared" ref="G6:H6" si="0">G4+G5</f>
        <v>15</v>
      </c>
      <c r="H6" s="50">
        <f t="shared" si="0"/>
        <v>10</v>
      </c>
      <c r="I6" s="45"/>
      <c r="J6" s="51" t="s">
        <v>14</v>
      </c>
      <c r="K6" s="51" t="s">
        <v>14</v>
      </c>
      <c r="L6" s="51" t="s">
        <v>14</v>
      </c>
      <c r="M6" s="51">
        <f>M4+M5</f>
        <v>1156578.45</v>
      </c>
      <c r="N6" s="60"/>
      <c r="O6" s="3"/>
      <c r="P6" s="3"/>
      <c r="Q6" s="3"/>
      <c r="R6" s="3"/>
      <c r="S6" s="3"/>
      <c r="T6" s="3"/>
      <c r="U6" s="3"/>
      <c r="V6" s="3"/>
    </row>
    <row r="7" spans="1:22" x14ac:dyDescent="0.25">
      <c r="A7" s="39"/>
      <c r="B7" s="40"/>
      <c r="C7" s="40"/>
      <c r="D7" s="41"/>
      <c r="E7" s="46"/>
      <c r="F7" s="47"/>
      <c r="G7" s="49"/>
      <c r="H7" s="46"/>
      <c r="I7" s="47"/>
      <c r="J7" s="49"/>
      <c r="K7" s="49"/>
      <c r="L7" s="49"/>
      <c r="M7" s="49"/>
      <c r="N7" s="30"/>
      <c r="O7" s="3"/>
      <c r="P7" s="3"/>
      <c r="Q7" s="3"/>
      <c r="R7" s="3"/>
      <c r="S7" s="3"/>
      <c r="T7" s="3"/>
      <c r="U7" s="3"/>
      <c r="V7" s="3"/>
    </row>
    <row r="8" spans="1:22" x14ac:dyDescent="0.25">
      <c r="A8" s="2"/>
      <c r="B8" s="2"/>
      <c r="C8" s="2"/>
      <c r="D8" s="2"/>
      <c r="E8" s="2"/>
      <c r="F8" s="2"/>
      <c r="G8" s="2"/>
      <c r="H8" s="66"/>
      <c r="I8" s="6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</row>
    <row r="9" spans="1:22" ht="43.5" customHeight="1" x14ac:dyDescent="0.25">
      <c r="A9" s="52" t="s">
        <v>15</v>
      </c>
      <c r="B9" s="53"/>
      <c r="C9" s="53"/>
      <c r="D9" s="54"/>
      <c r="E9" s="67" t="s">
        <v>16</v>
      </c>
      <c r="F9" s="28"/>
      <c r="G9" s="5" t="s">
        <v>17</v>
      </c>
      <c r="H9" s="67" t="s">
        <v>18</v>
      </c>
      <c r="I9" s="28"/>
      <c r="J9" s="10" t="s">
        <v>19</v>
      </c>
      <c r="K9" s="10" t="s">
        <v>20</v>
      </c>
      <c r="L9" s="10" t="s">
        <v>21</v>
      </c>
      <c r="M9" s="11" t="s">
        <v>22</v>
      </c>
      <c r="N9" s="3"/>
      <c r="O9" s="3"/>
      <c r="P9" s="3"/>
      <c r="Q9" s="3"/>
      <c r="R9" s="3"/>
      <c r="S9" s="3"/>
      <c r="T9" s="3"/>
      <c r="U9" s="3"/>
      <c r="V9" s="3"/>
    </row>
    <row r="10" spans="1:22" ht="30" x14ac:dyDescent="0.25">
      <c r="A10" s="55"/>
      <c r="B10" s="30"/>
      <c r="C10" s="30"/>
      <c r="D10" s="56"/>
      <c r="E10" s="6" t="s">
        <v>23</v>
      </c>
      <c r="F10" s="7" t="s">
        <v>24</v>
      </c>
      <c r="G10" s="8">
        <v>60</v>
      </c>
      <c r="H10" s="27">
        <v>244.44</v>
      </c>
      <c r="I10" s="28"/>
      <c r="J10" s="9">
        <f t="shared" ref="J10:J14" si="1">G10*H10</f>
        <v>14666.4</v>
      </c>
      <c r="K10" s="9" t="s">
        <v>14</v>
      </c>
      <c r="L10" s="9">
        <f t="shared" ref="L10:L14" si="2">J10</f>
        <v>14666.4</v>
      </c>
      <c r="M10" s="11" t="s">
        <v>22</v>
      </c>
      <c r="N10" s="3"/>
      <c r="O10" s="3"/>
      <c r="P10" s="3"/>
      <c r="Q10" s="3"/>
      <c r="R10" s="3"/>
      <c r="S10" s="3"/>
      <c r="T10" s="3"/>
      <c r="U10" s="3"/>
      <c r="V10" s="3"/>
    </row>
    <row r="11" spans="1:22" ht="30" x14ac:dyDescent="0.25">
      <c r="A11" s="55"/>
      <c r="B11" s="30"/>
      <c r="C11" s="30"/>
      <c r="D11" s="56"/>
      <c r="E11" s="6" t="s">
        <v>25</v>
      </c>
      <c r="F11" s="7" t="s">
        <v>57</v>
      </c>
      <c r="G11" s="8">
        <v>60</v>
      </c>
      <c r="H11" s="27">
        <v>244.44</v>
      </c>
      <c r="I11" s="28"/>
      <c r="J11" s="9">
        <f t="shared" si="1"/>
        <v>14666.4</v>
      </c>
      <c r="K11" s="9" t="s">
        <v>14</v>
      </c>
      <c r="L11" s="9">
        <f t="shared" si="2"/>
        <v>14666.4</v>
      </c>
      <c r="M11" s="11" t="s">
        <v>22</v>
      </c>
      <c r="N11" s="3"/>
      <c r="O11" s="3"/>
      <c r="P11" s="3"/>
      <c r="Q11" s="3"/>
      <c r="R11" s="3"/>
      <c r="S11" s="3"/>
      <c r="T11" s="3"/>
      <c r="U11" s="3"/>
      <c r="V11" s="3"/>
    </row>
    <row r="12" spans="1:22" ht="45" x14ac:dyDescent="0.25">
      <c r="A12" s="55"/>
      <c r="B12" s="30"/>
      <c r="C12" s="30"/>
      <c r="D12" s="56"/>
      <c r="E12" s="6" t="s">
        <v>26</v>
      </c>
      <c r="F12" s="26" t="s">
        <v>27</v>
      </c>
      <c r="G12" s="8">
        <v>2</v>
      </c>
      <c r="H12" s="27">
        <v>244.44</v>
      </c>
      <c r="I12" s="28"/>
      <c r="J12" s="9">
        <f t="shared" si="1"/>
        <v>488.88</v>
      </c>
      <c r="K12" s="9" t="s">
        <v>14</v>
      </c>
      <c r="L12" s="9">
        <f t="shared" si="2"/>
        <v>488.88</v>
      </c>
      <c r="M12" s="11"/>
      <c r="N12" s="3"/>
      <c r="O12" s="3"/>
      <c r="P12" s="3"/>
      <c r="Q12" s="3"/>
      <c r="R12" s="3"/>
      <c r="S12" s="3"/>
      <c r="T12" s="3"/>
      <c r="U12" s="3"/>
      <c r="V12" s="3"/>
    </row>
    <row r="13" spans="1:22" ht="45" x14ac:dyDescent="0.25">
      <c r="A13" s="55"/>
      <c r="B13" s="30"/>
      <c r="C13" s="30"/>
      <c r="D13" s="56"/>
      <c r="E13" s="6" t="s">
        <v>28</v>
      </c>
      <c r="F13" s="26" t="s">
        <v>29</v>
      </c>
      <c r="G13" s="8">
        <v>5</v>
      </c>
      <c r="H13" s="27">
        <v>244.44</v>
      </c>
      <c r="I13" s="28"/>
      <c r="J13" s="9">
        <f t="shared" si="1"/>
        <v>1222.2</v>
      </c>
      <c r="K13" s="9" t="s">
        <v>14</v>
      </c>
      <c r="L13" s="9">
        <f t="shared" si="2"/>
        <v>1222.2</v>
      </c>
      <c r="M13" s="11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5"/>
      <c r="B14" s="30"/>
      <c r="C14" s="30"/>
      <c r="D14" s="56"/>
      <c r="E14" s="6" t="s">
        <v>30</v>
      </c>
      <c r="F14" s="7" t="s">
        <v>31</v>
      </c>
      <c r="G14" s="8">
        <v>12</v>
      </c>
      <c r="H14" s="27">
        <v>254.18</v>
      </c>
      <c r="I14" s="28"/>
      <c r="J14" s="9">
        <f t="shared" si="1"/>
        <v>3050.16</v>
      </c>
      <c r="K14" s="9" t="s">
        <v>14</v>
      </c>
      <c r="L14" s="9">
        <f t="shared" si="2"/>
        <v>3050.16</v>
      </c>
      <c r="M14" s="11" t="s">
        <v>22</v>
      </c>
      <c r="N14" s="3"/>
      <c r="O14" s="3"/>
      <c r="P14" s="3"/>
      <c r="Q14" s="3"/>
      <c r="R14" s="3"/>
      <c r="S14" s="3"/>
      <c r="T14" s="3"/>
      <c r="U14" s="3"/>
      <c r="V14" s="3"/>
    </row>
    <row r="15" spans="1:22" ht="30" x14ac:dyDescent="0.25">
      <c r="A15" s="55"/>
      <c r="B15" s="30"/>
      <c r="C15" s="30"/>
      <c r="D15" s="56"/>
      <c r="E15" s="6" t="s">
        <v>32</v>
      </c>
      <c r="F15" s="26" t="s">
        <v>33</v>
      </c>
      <c r="G15" s="8">
        <v>8</v>
      </c>
      <c r="H15" s="27">
        <v>244.44</v>
      </c>
      <c r="I15" s="28"/>
      <c r="J15" s="9" t="s">
        <v>14</v>
      </c>
      <c r="K15" s="9">
        <f>G15*H15</f>
        <v>1955.52</v>
      </c>
      <c r="L15" s="9">
        <f>K15</f>
        <v>1955.52</v>
      </c>
      <c r="M15" s="11" t="s">
        <v>22</v>
      </c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55"/>
      <c r="B16" s="30"/>
      <c r="C16" s="30"/>
      <c r="D16" s="56"/>
      <c r="E16" s="6" t="s">
        <v>34</v>
      </c>
      <c r="F16" s="63" t="s">
        <v>35</v>
      </c>
      <c r="G16" s="62"/>
      <c r="H16" s="62"/>
      <c r="I16" s="64"/>
      <c r="J16" s="9" t="s">
        <v>14</v>
      </c>
      <c r="K16" s="9" t="s">
        <v>14</v>
      </c>
      <c r="L16" s="9" t="s">
        <v>14</v>
      </c>
      <c r="M16" s="11" t="s">
        <v>22</v>
      </c>
      <c r="N16" s="3"/>
      <c r="O16" s="3"/>
      <c r="P16" s="3"/>
      <c r="Q16" s="3"/>
      <c r="R16" s="3"/>
      <c r="S16" s="3"/>
      <c r="T16" s="3"/>
      <c r="U16" s="3"/>
      <c r="V16" s="3"/>
    </row>
    <row r="17" spans="1:22" ht="46.5" x14ac:dyDescent="0.25">
      <c r="A17" s="55"/>
      <c r="B17" s="30"/>
      <c r="C17" s="30"/>
      <c r="D17" s="56"/>
      <c r="E17" s="14">
        <v>45664</v>
      </c>
      <c r="F17" s="13" t="s">
        <v>36</v>
      </c>
      <c r="G17" s="65" t="s">
        <v>14</v>
      </c>
      <c r="H17" s="61" t="s">
        <v>14</v>
      </c>
      <c r="I17" s="62"/>
      <c r="J17" s="9" t="s">
        <v>14</v>
      </c>
      <c r="K17" s="9" t="s">
        <v>14</v>
      </c>
      <c r="L17" s="9" t="s">
        <v>14</v>
      </c>
      <c r="M17" s="11" t="s">
        <v>22</v>
      </c>
      <c r="N17" s="3"/>
      <c r="O17" s="3"/>
      <c r="P17" s="3"/>
      <c r="Q17" s="3"/>
      <c r="R17" s="3"/>
      <c r="S17" s="3"/>
      <c r="T17" s="3"/>
      <c r="U17" s="3"/>
      <c r="V17" s="3"/>
    </row>
    <row r="18" spans="1:22" ht="36" x14ac:dyDescent="0.25">
      <c r="A18" s="55"/>
      <c r="B18" s="30"/>
      <c r="C18" s="30"/>
      <c r="D18" s="56"/>
      <c r="E18" s="14">
        <v>45695</v>
      </c>
      <c r="F18" s="13" t="s">
        <v>37</v>
      </c>
      <c r="G18" s="46"/>
      <c r="H18" s="61" t="s">
        <v>14</v>
      </c>
      <c r="I18" s="62"/>
      <c r="J18" s="9" t="s">
        <v>14</v>
      </c>
      <c r="K18" s="9" t="s">
        <v>14</v>
      </c>
      <c r="L18" s="9" t="s">
        <v>14</v>
      </c>
      <c r="M18" s="11" t="s">
        <v>22</v>
      </c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55"/>
      <c r="B19" s="30"/>
      <c r="C19" s="30"/>
      <c r="D19" s="56"/>
      <c r="E19" s="69" t="s">
        <v>13</v>
      </c>
      <c r="F19" s="28"/>
      <c r="G19" s="16">
        <f>G10+G11+G12+G13+G14+G15</f>
        <v>147</v>
      </c>
      <c r="H19" s="42" t="s">
        <v>14</v>
      </c>
      <c r="I19" s="28"/>
      <c r="J19" s="17">
        <f>J10+J11+J12+J13+J14</f>
        <v>34094.04</v>
      </c>
      <c r="K19" s="17">
        <f>K15</f>
        <v>1955.52</v>
      </c>
      <c r="L19" s="17">
        <f>L10+L11+L12+L13+L14+L15</f>
        <v>36049.56</v>
      </c>
      <c r="M19" s="11" t="s">
        <v>22</v>
      </c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55"/>
      <c r="B20" s="30"/>
      <c r="C20" s="30"/>
      <c r="D20" s="56"/>
      <c r="E20" s="5" t="s">
        <v>38</v>
      </c>
      <c r="F20" s="18" t="s">
        <v>39</v>
      </c>
      <c r="G20" s="5">
        <f>SUM(G21:G26)</f>
        <v>86</v>
      </c>
      <c r="H20" s="42" t="s">
        <v>14</v>
      </c>
      <c r="I20" s="28"/>
      <c r="J20" s="17">
        <f>SUM(J21:J26)</f>
        <v>24290.879999999997</v>
      </c>
      <c r="K20" s="17" t="s">
        <v>14</v>
      </c>
      <c r="L20" s="17">
        <f>SUM(L21:L26)</f>
        <v>24290.879999999997</v>
      </c>
      <c r="M20" s="11" t="s">
        <v>22</v>
      </c>
      <c r="N20" s="3"/>
      <c r="O20" s="3"/>
      <c r="P20" s="3"/>
      <c r="Q20" s="3"/>
      <c r="R20" s="3"/>
      <c r="S20" s="3"/>
      <c r="T20" s="3"/>
      <c r="U20" s="3"/>
      <c r="V20" s="3"/>
    </row>
    <row r="21" spans="1:22" ht="30" x14ac:dyDescent="0.25">
      <c r="A21" s="55"/>
      <c r="B21" s="30"/>
      <c r="C21" s="30"/>
      <c r="D21" s="56"/>
      <c r="E21" s="8" t="s">
        <v>58</v>
      </c>
      <c r="F21" s="13" t="s">
        <v>40</v>
      </c>
      <c r="G21" s="15">
        <v>8</v>
      </c>
      <c r="H21" s="27">
        <v>244.44</v>
      </c>
      <c r="I21" s="28"/>
      <c r="J21" s="9">
        <f t="shared" ref="J21:J26" si="3">G21*H21</f>
        <v>1955.52</v>
      </c>
      <c r="K21" s="9" t="s">
        <v>14</v>
      </c>
      <c r="L21" s="9">
        <f t="shared" ref="L21:L26" si="4">J21</f>
        <v>1955.52</v>
      </c>
      <c r="M21" s="11" t="s">
        <v>22</v>
      </c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55"/>
      <c r="B22" s="30"/>
      <c r="C22" s="30"/>
      <c r="D22" s="56"/>
      <c r="E22" s="8" t="s">
        <v>59</v>
      </c>
      <c r="F22" s="13" t="s">
        <v>56</v>
      </c>
      <c r="G22" s="15">
        <v>16</v>
      </c>
      <c r="H22" s="27">
        <v>244.44</v>
      </c>
      <c r="I22" s="28"/>
      <c r="J22" s="9">
        <f t="shared" si="3"/>
        <v>3911.04</v>
      </c>
      <c r="K22" s="9" t="s">
        <v>14</v>
      </c>
      <c r="L22" s="9">
        <f t="shared" si="4"/>
        <v>3911.04</v>
      </c>
      <c r="M22" s="11" t="s">
        <v>22</v>
      </c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7"/>
      <c r="B23" s="30"/>
      <c r="C23" s="30"/>
      <c r="D23" s="58"/>
      <c r="E23" s="8" t="s">
        <v>60</v>
      </c>
      <c r="F23" s="13" t="s">
        <v>66</v>
      </c>
      <c r="G23" s="15">
        <v>10</v>
      </c>
      <c r="H23" s="27">
        <v>244.44</v>
      </c>
      <c r="I23" s="28"/>
      <c r="J23" s="9">
        <f t="shared" si="3"/>
        <v>2444.4</v>
      </c>
      <c r="K23" s="9" t="s">
        <v>14</v>
      </c>
      <c r="L23" s="9">
        <f t="shared" si="4"/>
        <v>2444.4</v>
      </c>
      <c r="M23" s="11"/>
      <c r="N23" s="3"/>
      <c r="O23" s="3"/>
      <c r="P23" s="3"/>
      <c r="Q23" s="3"/>
      <c r="R23" s="3"/>
      <c r="S23" s="3"/>
      <c r="T23" s="3"/>
      <c r="U23" s="3"/>
      <c r="V23" s="3"/>
    </row>
    <row r="24" spans="1:22" ht="45" x14ac:dyDescent="0.25">
      <c r="A24" s="55"/>
      <c r="B24" s="30"/>
      <c r="C24" s="30"/>
      <c r="D24" s="56"/>
      <c r="E24" s="8" t="s">
        <v>61</v>
      </c>
      <c r="F24" s="13" t="s">
        <v>54</v>
      </c>
      <c r="G24" s="15">
        <v>24</v>
      </c>
      <c r="H24" s="27">
        <v>503.33</v>
      </c>
      <c r="I24" s="28"/>
      <c r="J24" s="9">
        <f t="shared" si="3"/>
        <v>12079.92</v>
      </c>
      <c r="K24" s="9" t="s">
        <v>14</v>
      </c>
      <c r="L24" s="9">
        <f t="shared" si="4"/>
        <v>12079.92</v>
      </c>
      <c r="M24" s="11" t="s">
        <v>22</v>
      </c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55"/>
      <c r="B25" s="30"/>
      <c r="C25" s="30"/>
      <c r="D25" s="56"/>
      <c r="E25" s="8" t="s">
        <v>62</v>
      </c>
      <c r="F25" s="13" t="s">
        <v>41</v>
      </c>
      <c r="G25" s="15">
        <v>10</v>
      </c>
      <c r="H25" s="27">
        <v>30</v>
      </c>
      <c r="I25" s="28"/>
      <c r="J25" s="9">
        <f t="shared" si="3"/>
        <v>300</v>
      </c>
      <c r="K25" s="9" t="s">
        <v>14</v>
      </c>
      <c r="L25" s="9">
        <f t="shared" si="4"/>
        <v>300</v>
      </c>
      <c r="M25" s="11" t="s">
        <v>22</v>
      </c>
      <c r="N25" s="3"/>
      <c r="O25" s="3"/>
      <c r="P25" s="3"/>
      <c r="Q25" s="3"/>
      <c r="R25" s="3"/>
      <c r="S25" s="3"/>
      <c r="T25" s="3"/>
      <c r="U25" s="3"/>
      <c r="V25" s="3"/>
    </row>
    <row r="26" spans="1:22" ht="30" x14ac:dyDescent="0.25">
      <c r="A26" s="55"/>
      <c r="B26" s="30"/>
      <c r="C26" s="30"/>
      <c r="D26" s="56"/>
      <c r="E26" s="8" t="s">
        <v>63</v>
      </c>
      <c r="F26" s="13" t="s">
        <v>55</v>
      </c>
      <c r="G26" s="15">
        <v>18</v>
      </c>
      <c r="H26" s="27">
        <v>200</v>
      </c>
      <c r="I26" s="28"/>
      <c r="J26" s="9">
        <f t="shared" si="3"/>
        <v>3600</v>
      </c>
      <c r="K26" s="9" t="s">
        <v>14</v>
      </c>
      <c r="L26" s="9">
        <f t="shared" si="4"/>
        <v>3600</v>
      </c>
      <c r="M26" s="11" t="s">
        <v>22</v>
      </c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55"/>
      <c r="B27" s="30"/>
      <c r="C27" s="30"/>
      <c r="D27" s="56"/>
      <c r="E27" s="69" t="s">
        <v>42</v>
      </c>
      <c r="F27" s="28"/>
      <c r="G27" s="16">
        <f>G19+G20</f>
        <v>233</v>
      </c>
      <c r="H27" s="42" t="s">
        <v>14</v>
      </c>
      <c r="I27" s="28"/>
      <c r="J27" s="17">
        <f>J19+J20</f>
        <v>58384.92</v>
      </c>
      <c r="K27" s="17">
        <f>K19</f>
        <v>1955.52</v>
      </c>
      <c r="L27" s="17">
        <f>L19+L20</f>
        <v>60340.439999999995</v>
      </c>
      <c r="M27" s="11" t="s">
        <v>22</v>
      </c>
      <c r="N27" s="3"/>
      <c r="O27" s="3"/>
      <c r="P27" s="3"/>
      <c r="Q27" s="3"/>
      <c r="R27" s="3"/>
      <c r="S27" s="3"/>
      <c r="T27" s="3"/>
      <c r="U27" s="3"/>
      <c r="V27" s="3"/>
    </row>
    <row r="28" spans="1:22" ht="90.75" customHeight="1" x14ac:dyDescent="0.25">
      <c r="A28" s="59"/>
      <c r="B28" s="57"/>
      <c r="C28" s="57"/>
      <c r="D28" s="58"/>
      <c r="E28" s="68" t="s">
        <v>64</v>
      </c>
      <c r="F28" s="62"/>
      <c r="G28" s="62"/>
      <c r="H28" s="62"/>
      <c r="I28" s="62"/>
      <c r="J28" s="62"/>
      <c r="K28" s="62"/>
      <c r="L28" s="28"/>
      <c r="M28" s="11" t="s">
        <v>22</v>
      </c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2"/>
      <c r="B29" s="2"/>
      <c r="C29" s="2"/>
      <c r="D29" s="2"/>
      <c r="E29" s="2"/>
      <c r="F29" s="2"/>
      <c r="G29" s="2"/>
      <c r="H29" s="66"/>
      <c r="I29" s="6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</row>
    <row r="30" spans="1:22" ht="39.75" customHeight="1" x14ac:dyDescent="0.25">
      <c r="A30" s="72" t="s">
        <v>43</v>
      </c>
      <c r="B30" s="53"/>
      <c r="C30" s="53"/>
      <c r="D30" s="54"/>
      <c r="E30" s="71" t="s">
        <v>16</v>
      </c>
      <c r="F30" s="28"/>
      <c r="G30" s="5" t="s">
        <v>44</v>
      </c>
      <c r="H30" s="71" t="s">
        <v>18</v>
      </c>
      <c r="I30" s="28"/>
      <c r="J30" s="10" t="s">
        <v>19</v>
      </c>
      <c r="K30" s="10" t="s">
        <v>20</v>
      </c>
      <c r="L30" s="10" t="s">
        <v>21</v>
      </c>
      <c r="M30" s="11" t="s">
        <v>22</v>
      </c>
      <c r="N30" s="3"/>
      <c r="O30" s="3"/>
      <c r="P30" s="3"/>
      <c r="Q30" s="3"/>
      <c r="R30" s="3"/>
      <c r="S30" s="3"/>
      <c r="T30" s="3"/>
      <c r="U30" s="3"/>
      <c r="V30" s="3"/>
    </row>
    <row r="31" spans="1:22" ht="30" x14ac:dyDescent="0.25">
      <c r="A31" s="55"/>
      <c r="B31" s="30"/>
      <c r="C31" s="30"/>
      <c r="D31" s="56"/>
      <c r="E31" s="6" t="s">
        <v>23</v>
      </c>
      <c r="F31" s="7" t="s">
        <v>24</v>
      </c>
      <c r="G31" s="8">
        <v>60</v>
      </c>
      <c r="H31" s="27">
        <v>244.44</v>
      </c>
      <c r="I31" s="28"/>
      <c r="J31" s="9">
        <f t="shared" ref="J31:J35" si="5">G31*H31</f>
        <v>14666.4</v>
      </c>
      <c r="K31" s="9" t="s">
        <v>14</v>
      </c>
      <c r="L31" s="9">
        <f t="shared" ref="L31:L35" si="6">J31</f>
        <v>14666.4</v>
      </c>
      <c r="M31" s="11" t="s">
        <v>22</v>
      </c>
      <c r="N31" s="3"/>
      <c r="O31" s="3"/>
      <c r="P31" s="3"/>
      <c r="Q31" s="3"/>
      <c r="R31" s="3"/>
      <c r="S31" s="3"/>
      <c r="T31" s="3"/>
      <c r="U31" s="3"/>
      <c r="V31" s="3"/>
    </row>
    <row r="32" spans="1:22" ht="30" x14ac:dyDescent="0.25">
      <c r="A32" s="55"/>
      <c r="B32" s="30"/>
      <c r="C32" s="30"/>
      <c r="D32" s="56"/>
      <c r="E32" s="6" t="s">
        <v>25</v>
      </c>
      <c r="F32" s="7" t="s">
        <v>57</v>
      </c>
      <c r="G32" s="8">
        <v>60</v>
      </c>
      <c r="H32" s="27">
        <v>244.44</v>
      </c>
      <c r="I32" s="28"/>
      <c r="J32" s="9">
        <f t="shared" si="5"/>
        <v>14666.4</v>
      </c>
      <c r="K32" s="9" t="s">
        <v>14</v>
      </c>
      <c r="L32" s="9">
        <f t="shared" si="6"/>
        <v>14666.4</v>
      </c>
      <c r="M32" s="11" t="s">
        <v>22</v>
      </c>
      <c r="N32" s="3"/>
      <c r="O32" s="3"/>
      <c r="P32" s="3"/>
      <c r="Q32" s="3"/>
      <c r="R32" s="3"/>
      <c r="S32" s="3"/>
      <c r="T32" s="3"/>
      <c r="U32" s="3"/>
      <c r="V32" s="3"/>
    </row>
    <row r="33" spans="1:22" ht="45" x14ac:dyDescent="0.25">
      <c r="A33" s="55"/>
      <c r="B33" s="30"/>
      <c r="C33" s="30"/>
      <c r="D33" s="56"/>
      <c r="E33" s="6" t="s">
        <v>26</v>
      </c>
      <c r="F33" s="26" t="s">
        <v>27</v>
      </c>
      <c r="G33" s="8">
        <v>2</v>
      </c>
      <c r="H33" s="27">
        <v>244.44</v>
      </c>
      <c r="I33" s="28"/>
      <c r="J33" s="9">
        <f t="shared" si="5"/>
        <v>488.88</v>
      </c>
      <c r="K33" s="9" t="s">
        <v>14</v>
      </c>
      <c r="L33" s="9">
        <f t="shared" si="6"/>
        <v>488.88</v>
      </c>
      <c r="M33" s="11" t="s">
        <v>22</v>
      </c>
      <c r="N33" s="3"/>
      <c r="O33" s="3"/>
      <c r="P33" s="3"/>
      <c r="Q33" s="3"/>
      <c r="R33" s="3"/>
      <c r="S33" s="3"/>
      <c r="T33" s="3"/>
      <c r="U33" s="3"/>
      <c r="V33" s="3"/>
    </row>
    <row r="34" spans="1:22" ht="45" x14ac:dyDescent="0.25">
      <c r="A34" s="55"/>
      <c r="B34" s="30"/>
      <c r="C34" s="30"/>
      <c r="D34" s="56"/>
      <c r="E34" s="6" t="s">
        <v>28</v>
      </c>
      <c r="F34" s="26" t="s">
        <v>29</v>
      </c>
      <c r="G34" s="8">
        <v>5</v>
      </c>
      <c r="H34" s="27">
        <v>244.44</v>
      </c>
      <c r="I34" s="28"/>
      <c r="J34" s="9">
        <f t="shared" si="5"/>
        <v>1222.2</v>
      </c>
      <c r="K34" s="9" t="s">
        <v>14</v>
      </c>
      <c r="L34" s="9">
        <f t="shared" si="6"/>
        <v>1222.2</v>
      </c>
      <c r="M34" s="11" t="s">
        <v>22</v>
      </c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55"/>
      <c r="B35" s="30"/>
      <c r="C35" s="30"/>
      <c r="D35" s="56"/>
      <c r="E35" s="6" t="s">
        <v>30</v>
      </c>
      <c r="F35" s="7" t="s">
        <v>31</v>
      </c>
      <c r="G35" s="8">
        <v>12</v>
      </c>
      <c r="H35" s="27">
        <v>254.18</v>
      </c>
      <c r="I35" s="28"/>
      <c r="J35" s="9">
        <f t="shared" si="5"/>
        <v>3050.16</v>
      </c>
      <c r="K35" s="9" t="s">
        <v>14</v>
      </c>
      <c r="L35" s="9">
        <f t="shared" si="6"/>
        <v>3050.16</v>
      </c>
      <c r="M35" s="11" t="s">
        <v>22</v>
      </c>
      <c r="N35" s="3"/>
      <c r="O35" s="3"/>
      <c r="P35" s="3"/>
      <c r="Q35" s="3"/>
      <c r="R35" s="3"/>
      <c r="S35" s="3"/>
      <c r="T35" s="3"/>
      <c r="U35" s="3"/>
      <c r="V35" s="3"/>
    </row>
    <row r="36" spans="1:22" ht="30" x14ac:dyDescent="0.25">
      <c r="A36" s="55"/>
      <c r="B36" s="30"/>
      <c r="C36" s="30"/>
      <c r="D36" s="56"/>
      <c r="E36" s="6" t="s">
        <v>32</v>
      </c>
      <c r="F36" s="7" t="s">
        <v>33</v>
      </c>
      <c r="G36" s="8">
        <v>8</v>
      </c>
      <c r="H36" s="27">
        <v>244.44</v>
      </c>
      <c r="I36" s="28"/>
      <c r="J36" s="9" t="s">
        <v>14</v>
      </c>
      <c r="K36" s="9">
        <f>G36*H36</f>
        <v>1955.52</v>
      </c>
      <c r="L36" s="9">
        <f>K36</f>
        <v>1955.52</v>
      </c>
      <c r="M36" s="11" t="s">
        <v>22</v>
      </c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55"/>
      <c r="B37" s="30"/>
      <c r="C37" s="30"/>
      <c r="D37" s="56"/>
      <c r="E37" s="6" t="s">
        <v>34</v>
      </c>
      <c r="F37" s="63" t="s">
        <v>35</v>
      </c>
      <c r="G37" s="62"/>
      <c r="H37" s="62"/>
      <c r="I37" s="64"/>
      <c r="J37" s="9">
        <f t="shared" ref="J37:L37" si="7">J38+J39</f>
        <v>23749.95</v>
      </c>
      <c r="K37" s="9">
        <f t="shared" si="7"/>
        <v>23749.95</v>
      </c>
      <c r="L37" s="9">
        <f t="shared" si="7"/>
        <v>47499.9</v>
      </c>
      <c r="M37" s="11" t="s">
        <v>22</v>
      </c>
      <c r="N37" s="3"/>
      <c r="O37" s="3"/>
      <c r="P37" s="3"/>
      <c r="Q37" s="3"/>
      <c r="R37" s="3"/>
      <c r="S37" s="3"/>
      <c r="T37" s="3"/>
      <c r="U37" s="3"/>
      <c r="V37" s="3"/>
    </row>
    <row r="38" spans="1:22" ht="46.5" x14ac:dyDescent="0.25">
      <c r="A38" s="55"/>
      <c r="B38" s="30"/>
      <c r="C38" s="30"/>
      <c r="D38" s="56"/>
      <c r="E38" s="14">
        <v>45664</v>
      </c>
      <c r="F38" s="13" t="s">
        <v>45</v>
      </c>
      <c r="G38" s="65">
        <v>21</v>
      </c>
      <c r="H38" s="61">
        <v>230.95</v>
      </c>
      <c r="I38" s="62"/>
      <c r="J38" s="9">
        <f>G38*H38</f>
        <v>4849.95</v>
      </c>
      <c r="K38" s="9">
        <f>G38*H38</f>
        <v>4849.95</v>
      </c>
      <c r="L38" s="9">
        <f>G38*H38*2</f>
        <v>9699.9</v>
      </c>
      <c r="M38" s="11" t="s">
        <v>22</v>
      </c>
      <c r="N38" s="3"/>
      <c r="O38" s="3"/>
      <c r="P38" s="3"/>
      <c r="Q38" s="3"/>
      <c r="R38" s="3"/>
      <c r="S38" s="3"/>
      <c r="T38" s="3"/>
      <c r="U38" s="3"/>
      <c r="V38" s="3"/>
    </row>
    <row r="39" spans="1:22" ht="36" x14ac:dyDescent="0.25">
      <c r="A39" s="55"/>
      <c r="B39" s="30"/>
      <c r="C39" s="30"/>
      <c r="D39" s="56"/>
      <c r="E39" s="14">
        <v>45695</v>
      </c>
      <c r="F39" s="13" t="s">
        <v>46</v>
      </c>
      <c r="G39" s="46"/>
      <c r="H39" s="61">
        <v>900</v>
      </c>
      <c r="I39" s="62"/>
      <c r="J39" s="9">
        <f>G38*H39</f>
        <v>18900</v>
      </c>
      <c r="K39" s="9">
        <f>G38*H39</f>
        <v>18900</v>
      </c>
      <c r="L39" s="9">
        <f>G38*H39*2</f>
        <v>37800</v>
      </c>
      <c r="M39" s="11" t="s">
        <v>22</v>
      </c>
      <c r="N39" s="3"/>
      <c r="O39" s="3"/>
      <c r="P39" s="3"/>
      <c r="Q39" s="3"/>
      <c r="R39" s="3"/>
      <c r="S39" s="3"/>
      <c r="T39" s="3"/>
      <c r="U39" s="3"/>
      <c r="V39" s="3"/>
    </row>
    <row r="40" spans="1:22" ht="17.25" customHeight="1" x14ac:dyDescent="0.25">
      <c r="A40" s="55"/>
      <c r="B40" s="30"/>
      <c r="C40" s="30"/>
      <c r="D40" s="56"/>
      <c r="E40" s="69" t="s">
        <v>13</v>
      </c>
      <c r="F40" s="28"/>
      <c r="G40" s="16">
        <f>G31+G32+G33+G34+G35+G36+504</f>
        <v>651</v>
      </c>
      <c r="H40" s="42" t="s">
        <v>14</v>
      </c>
      <c r="I40" s="28"/>
      <c r="J40" s="17">
        <f>J31+J32+J33+J34+J35+J37</f>
        <v>57843.990000000005</v>
      </c>
      <c r="K40" s="17">
        <f>K36+K37</f>
        <v>25705.47</v>
      </c>
      <c r="L40" s="17">
        <f>L31+L32+L33+L34+L35+L36+L37+L38+L39</f>
        <v>131049.35999999999</v>
      </c>
      <c r="M40" s="11" t="s">
        <v>22</v>
      </c>
      <c r="N40" s="3"/>
      <c r="O40" s="3"/>
      <c r="P40" s="3"/>
      <c r="Q40" s="3"/>
      <c r="R40" s="3"/>
      <c r="S40" s="3"/>
      <c r="T40" s="3"/>
      <c r="U40" s="3"/>
      <c r="V40" s="3"/>
    </row>
    <row r="41" spans="1:22" ht="24" customHeight="1" x14ac:dyDescent="0.25">
      <c r="A41" s="55"/>
      <c r="B41" s="30"/>
      <c r="C41" s="30"/>
      <c r="D41" s="56"/>
      <c r="E41" s="5" t="s">
        <v>38</v>
      </c>
      <c r="F41" s="18" t="s">
        <v>39</v>
      </c>
      <c r="G41" s="5">
        <f>SUM(G42:G47)</f>
        <v>86</v>
      </c>
      <c r="H41" s="42" t="s">
        <v>14</v>
      </c>
      <c r="I41" s="28"/>
      <c r="J41" s="17">
        <f>SUM(J42:J47)</f>
        <v>24290.879999999997</v>
      </c>
      <c r="K41" s="17" t="s">
        <v>14</v>
      </c>
      <c r="L41" s="17">
        <f>SUM(L42:L47)</f>
        <v>24290.879999999997</v>
      </c>
      <c r="M41" s="11" t="s">
        <v>22</v>
      </c>
      <c r="N41" s="3"/>
      <c r="O41" s="3"/>
      <c r="P41" s="3"/>
      <c r="Q41" s="3"/>
      <c r="R41" s="3"/>
      <c r="S41" s="3"/>
      <c r="T41" s="3"/>
      <c r="U41" s="3"/>
      <c r="V41" s="3"/>
    </row>
    <row r="42" spans="1:22" ht="30" x14ac:dyDescent="0.25">
      <c r="A42" s="55"/>
      <c r="B42" s="30"/>
      <c r="C42" s="30"/>
      <c r="D42" s="56"/>
      <c r="E42" s="8" t="s">
        <v>58</v>
      </c>
      <c r="F42" s="13" t="s">
        <v>40</v>
      </c>
      <c r="G42" s="15">
        <v>8</v>
      </c>
      <c r="H42" s="27">
        <v>244.44</v>
      </c>
      <c r="I42" s="28"/>
      <c r="J42" s="9">
        <f t="shared" ref="J42:J47" si="8">G42*H42</f>
        <v>1955.52</v>
      </c>
      <c r="K42" s="9" t="s">
        <v>14</v>
      </c>
      <c r="L42" s="9">
        <f t="shared" ref="L42:L47" si="9">J42</f>
        <v>1955.52</v>
      </c>
      <c r="M42" s="11" t="s">
        <v>22</v>
      </c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55"/>
      <c r="B43" s="30"/>
      <c r="C43" s="30"/>
      <c r="D43" s="56"/>
      <c r="E43" s="8" t="s">
        <v>59</v>
      </c>
      <c r="F43" s="13" t="s">
        <v>56</v>
      </c>
      <c r="G43" s="15">
        <v>16</v>
      </c>
      <c r="H43" s="27">
        <v>244.44</v>
      </c>
      <c r="I43" s="28"/>
      <c r="J43" s="9">
        <f t="shared" si="8"/>
        <v>3911.04</v>
      </c>
      <c r="K43" s="9" t="s">
        <v>14</v>
      </c>
      <c r="L43" s="9">
        <f>J43</f>
        <v>3911.04</v>
      </c>
      <c r="M43" s="11" t="s">
        <v>22</v>
      </c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57"/>
      <c r="B44" s="30"/>
      <c r="C44" s="30"/>
      <c r="D44" s="58"/>
      <c r="E44" s="8" t="s">
        <v>60</v>
      </c>
      <c r="F44" s="13" t="s">
        <v>66</v>
      </c>
      <c r="G44" s="15">
        <v>10</v>
      </c>
      <c r="H44" s="27">
        <v>244.44</v>
      </c>
      <c r="I44" s="28"/>
      <c r="J44" s="9">
        <f t="shared" si="8"/>
        <v>2444.4</v>
      </c>
      <c r="K44" s="9" t="s">
        <v>14</v>
      </c>
      <c r="L44" s="9">
        <f>J44</f>
        <v>2444.4</v>
      </c>
      <c r="M44" s="11"/>
      <c r="N44" s="3"/>
      <c r="O44" s="3"/>
      <c r="P44" s="3"/>
      <c r="Q44" s="3"/>
      <c r="R44" s="3"/>
      <c r="S44" s="3"/>
      <c r="T44" s="3"/>
      <c r="U44" s="3"/>
      <c r="V44" s="3"/>
    </row>
    <row r="45" spans="1:22" ht="45" x14ac:dyDescent="0.25">
      <c r="A45" s="55"/>
      <c r="B45" s="30"/>
      <c r="C45" s="30"/>
      <c r="D45" s="56"/>
      <c r="E45" s="8" t="s">
        <v>61</v>
      </c>
      <c r="F45" s="13" t="s">
        <v>54</v>
      </c>
      <c r="G45" s="15">
        <v>24</v>
      </c>
      <c r="H45" s="27">
        <v>503.33</v>
      </c>
      <c r="I45" s="28"/>
      <c r="J45" s="9">
        <f t="shared" si="8"/>
        <v>12079.92</v>
      </c>
      <c r="K45" s="9" t="s">
        <v>14</v>
      </c>
      <c r="L45" s="9">
        <f t="shared" si="9"/>
        <v>12079.92</v>
      </c>
      <c r="M45" s="11" t="s">
        <v>22</v>
      </c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55"/>
      <c r="B46" s="30"/>
      <c r="C46" s="30"/>
      <c r="D46" s="56"/>
      <c r="E46" s="8" t="s">
        <v>62</v>
      </c>
      <c r="F46" s="13" t="s">
        <v>41</v>
      </c>
      <c r="G46" s="15">
        <v>10</v>
      </c>
      <c r="H46" s="27">
        <v>30</v>
      </c>
      <c r="I46" s="28"/>
      <c r="J46" s="9">
        <f t="shared" si="8"/>
        <v>300</v>
      </c>
      <c r="K46" s="9" t="s">
        <v>14</v>
      </c>
      <c r="L46" s="9">
        <f t="shared" si="9"/>
        <v>300</v>
      </c>
      <c r="M46" s="11" t="s">
        <v>22</v>
      </c>
      <c r="N46" s="3"/>
      <c r="O46" s="3"/>
      <c r="P46" s="3"/>
      <c r="Q46" s="3"/>
      <c r="R46" s="3"/>
      <c r="S46" s="3"/>
      <c r="T46" s="3"/>
      <c r="U46" s="3"/>
      <c r="V46" s="3"/>
    </row>
    <row r="47" spans="1:22" ht="30" x14ac:dyDescent="0.25">
      <c r="A47" s="55"/>
      <c r="B47" s="30"/>
      <c r="C47" s="30"/>
      <c r="D47" s="56"/>
      <c r="E47" s="8" t="s">
        <v>63</v>
      </c>
      <c r="F47" s="13" t="s">
        <v>55</v>
      </c>
      <c r="G47" s="15">
        <v>18</v>
      </c>
      <c r="H47" s="27">
        <v>200</v>
      </c>
      <c r="I47" s="28"/>
      <c r="J47" s="9">
        <f t="shared" si="8"/>
        <v>3600</v>
      </c>
      <c r="K47" s="9" t="s">
        <v>14</v>
      </c>
      <c r="L47" s="9">
        <f t="shared" si="9"/>
        <v>3600</v>
      </c>
      <c r="M47" s="11" t="s">
        <v>22</v>
      </c>
      <c r="N47" s="3"/>
      <c r="O47" s="3"/>
      <c r="P47" s="3"/>
      <c r="Q47" s="3"/>
      <c r="R47" s="3"/>
      <c r="S47" s="3"/>
      <c r="T47" s="3"/>
      <c r="U47" s="3"/>
      <c r="V47" s="3"/>
    </row>
    <row r="48" spans="1:22" ht="30.75" customHeight="1" x14ac:dyDescent="0.25">
      <c r="A48" s="55"/>
      <c r="B48" s="30"/>
      <c r="C48" s="30"/>
      <c r="D48" s="56"/>
      <c r="E48" s="69" t="s">
        <v>42</v>
      </c>
      <c r="F48" s="28"/>
      <c r="G48" s="16">
        <f>G40+G41</f>
        <v>737</v>
      </c>
      <c r="H48" s="42" t="s">
        <v>14</v>
      </c>
      <c r="I48" s="28"/>
      <c r="J48" s="17">
        <f>J40+J41</f>
        <v>82134.87</v>
      </c>
      <c r="K48" s="17">
        <f>K40</f>
        <v>25705.47</v>
      </c>
      <c r="L48" s="17">
        <f>L40+L41</f>
        <v>155340.24</v>
      </c>
      <c r="M48" s="11" t="s">
        <v>22</v>
      </c>
      <c r="N48" s="3"/>
      <c r="O48" s="3"/>
      <c r="P48" s="3"/>
      <c r="Q48" s="3"/>
      <c r="R48" s="3"/>
      <c r="S48" s="3"/>
      <c r="T48" s="3"/>
      <c r="U48" s="3"/>
      <c r="V48" s="3"/>
    </row>
    <row r="49" spans="1:22" ht="99.75" customHeight="1" x14ac:dyDescent="0.25">
      <c r="A49" s="59"/>
      <c r="B49" s="57"/>
      <c r="C49" s="57"/>
      <c r="D49" s="58"/>
      <c r="E49" s="68" t="s">
        <v>65</v>
      </c>
      <c r="F49" s="62"/>
      <c r="G49" s="62"/>
      <c r="H49" s="62"/>
      <c r="I49" s="62"/>
      <c r="J49" s="62"/>
      <c r="K49" s="62"/>
      <c r="L49" s="28"/>
      <c r="M49" s="11" t="s">
        <v>22</v>
      </c>
      <c r="N49" s="3"/>
      <c r="O49" s="3"/>
      <c r="P49" s="3"/>
      <c r="Q49" s="3"/>
      <c r="R49" s="3"/>
      <c r="S49" s="3"/>
      <c r="T49" s="3"/>
      <c r="U49" s="3"/>
      <c r="V49" s="3"/>
    </row>
    <row r="50" spans="1:22" ht="51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</row>
    <row r="51" spans="1:22" ht="51" customHeight="1" x14ac:dyDescent="0.25">
      <c r="A51" s="70" t="s">
        <v>47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</row>
    <row r="52" spans="1:2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</row>
    <row r="53" spans="1:2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</row>
    <row r="54" spans="1:2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</row>
    <row r="55" spans="1:2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</row>
    <row r="56" spans="1:2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</row>
    <row r="57" spans="1:2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</row>
    <row r="58" spans="1:2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</row>
    <row r="59" spans="1:2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</row>
    <row r="60" spans="1:2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</row>
    <row r="61" spans="1:2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</row>
    <row r="62" spans="1:2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</row>
    <row r="72" spans="1:2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</row>
    <row r="97" spans="1:2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</row>
    <row r="98" spans="1:2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</row>
    <row r="99" spans="1:2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</row>
    <row r="1003" spans="1:22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</row>
    <row r="1004" spans="1:22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</row>
    <row r="1005" spans="1:22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</row>
    <row r="1006" spans="1:22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</row>
    <row r="1007" spans="1:22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</row>
    <row r="1008" spans="1:22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</row>
    <row r="1009" spans="1:22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3"/>
      <c r="O1009" s="3"/>
      <c r="P1009" s="3"/>
      <c r="Q1009" s="3"/>
      <c r="R1009" s="3"/>
      <c r="S1009" s="3"/>
      <c r="T1009" s="3"/>
      <c r="U1009" s="3"/>
      <c r="V1009" s="3"/>
    </row>
  </sheetData>
  <mergeCells count="67">
    <mergeCell ref="H46:I46"/>
    <mergeCell ref="H17:I17"/>
    <mergeCell ref="A51:K51"/>
    <mergeCell ref="H25:I25"/>
    <mergeCell ref="H26:I26"/>
    <mergeCell ref="H29:I29"/>
    <mergeCell ref="H30:I30"/>
    <mergeCell ref="H31:I31"/>
    <mergeCell ref="H32:I32"/>
    <mergeCell ref="H33:I33"/>
    <mergeCell ref="A30:D49"/>
    <mergeCell ref="E30:F30"/>
    <mergeCell ref="E40:F40"/>
    <mergeCell ref="E48:F48"/>
    <mergeCell ref="H42:I42"/>
    <mergeCell ref="H43:I43"/>
    <mergeCell ref="E28:L28"/>
    <mergeCell ref="H22:I22"/>
    <mergeCell ref="H24:I24"/>
    <mergeCell ref="E27:F27"/>
    <mergeCell ref="H23:I23"/>
    <mergeCell ref="H47:I47"/>
    <mergeCell ref="H48:I48"/>
    <mergeCell ref="E49:L49"/>
    <mergeCell ref="E19:F19"/>
    <mergeCell ref="H19:I19"/>
    <mergeCell ref="H40:I40"/>
    <mergeCell ref="H41:I41"/>
    <mergeCell ref="H34:I34"/>
    <mergeCell ref="H35:I35"/>
    <mergeCell ref="H36:I36"/>
    <mergeCell ref="F37:I37"/>
    <mergeCell ref="G38:G39"/>
    <mergeCell ref="H38:I38"/>
    <mergeCell ref="H39:I39"/>
    <mergeCell ref="H45:I45"/>
    <mergeCell ref="H21:I21"/>
    <mergeCell ref="N6:N7"/>
    <mergeCell ref="H18:I18"/>
    <mergeCell ref="H15:I15"/>
    <mergeCell ref="F16:I16"/>
    <mergeCell ref="G17:G18"/>
    <mergeCell ref="M6:M7"/>
    <mergeCell ref="H8:I8"/>
    <mergeCell ref="E9:F9"/>
    <mergeCell ref="H9:I9"/>
    <mergeCell ref="H10:I10"/>
    <mergeCell ref="H11:I11"/>
    <mergeCell ref="H12:I12"/>
    <mergeCell ref="H13:I13"/>
    <mergeCell ref="H14:I14"/>
    <mergeCell ref="H44:I44"/>
    <mergeCell ref="A1:M1"/>
    <mergeCell ref="H2:I2"/>
    <mergeCell ref="A3:D7"/>
    <mergeCell ref="H3:I3"/>
    <mergeCell ref="H4:I4"/>
    <mergeCell ref="H5:I5"/>
    <mergeCell ref="E6:F7"/>
    <mergeCell ref="G6:G7"/>
    <mergeCell ref="H6:I7"/>
    <mergeCell ref="J6:J7"/>
    <mergeCell ref="K6:K7"/>
    <mergeCell ref="L6:L7"/>
    <mergeCell ref="H20:I20"/>
    <mergeCell ref="A9:D28"/>
    <mergeCell ref="H27:I27"/>
  </mergeCells>
  <pageMargins left="0.7" right="0.7" top="0.75" bottom="0.75" header="0" footer="0"/>
  <pageSetup paperSize="9" scale="2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9"/>
  <sheetViews>
    <sheetView tabSelected="1" workbookViewId="0">
      <selection sqref="A1:M1"/>
    </sheetView>
  </sheetViews>
  <sheetFormatPr defaultColWidth="14.42578125" defaultRowHeight="15" customHeight="1" x14ac:dyDescent="0.25"/>
  <cols>
    <col min="1" max="4" width="9.140625" customWidth="1"/>
    <col min="5" max="5" width="14.5703125" customWidth="1"/>
    <col min="6" max="6" width="56.140625" customWidth="1"/>
    <col min="7" max="7" width="17.42578125" customWidth="1"/>
    <col min="8" max="8" width="9.5703125" customWidth="1"/>
    <col min="9" max="9" width="9.42578125" customWidth="1"/>
    <col min="10" max="13" width="23.7109375" customWidth="1"/>
    <col min="14" max="14" width="9.140625" customWidth="1"/>
    <col min="15" max="15" width="10.85546875" customWidth="1"/>
    <col min="16" max="22" width="9.140625" customWidth="1"/>
  </cols>
  <sheetData>
    <row r="1" spans="1:22" ht="60.75" customHeight="1" x14ac:dyDescent="0.25">
      <c r="A1" s="29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31"/>
      <c r="I2" s="3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75" customHeight="1" x14ac:dyDescent="0.25">
      <c r="A3" s="73" t="s">
        <v>48</v>
      </c>
      <c r="B3" s="34"/>
      <c r="C3" s="34"/>
      <c r="D3" s="35"/>
      <c r="E3" s="4" t="s">
        <v>1</v>
      </c>
      <c r="F3" s="4" t="s">
        <v>2</v>
      </c>
      <c r="G3" s="5" t="s">
        <v>3</v>
      </c>
      <c r="H3" s="42" t="s">
        <v>4</v>
      </c>
      <c r="I3" s="28"/>
      <c r="J3" s="5" t="s">
        <v>5</v>
      </c>
      <c r="K3" s="5" t="s">
        <v>6</v>
      </c>
      <c r="L3" s="5" t="s">
        <v>7</v>
      </c>
      <c r="M3" s="23" t="s">
        <v>8</v>
      </c>
      <c r="N3" s="3"/>
      <c r="O3" s="3"/>
      <c r="P3" s="3"/>
      <c r="Q3" s="3"/>
      <c r="R3" s="3"/>
      <c r="S3" s="3"/>
      <c r="T3" s="3"/>
      <c r="U3" s="3"/>
      <c r="V3" s="3"/>
    </row>
    <row r="4" spans="1:22" ht="45" x14ac:dyDescent="0.25">
      <c r="A4" s="36"/>
      <c r="B4" s="37"/>
      <c r="C4" s="37"/>
      <c r="D4" s="38"/>
      <c r="E4" s="6" t="s">
        <v>9</v>
      </c>
      <c r="F4" s="7" t="s">
        <v>10</v>
      </c>
      <c r="G4" s="8">
        <v>150</v>
      </c>
      <c r="H4" s="43">
        <v>50</v>
      </c>
      <c r="I4" s="28"/>
      <c r="J4" s="9">
        <f>J19</f>
        <v>37469.34996</v>
      </c>
      <c r="K4" s="9">
        <f>J27</f>
        <v>60572.352119999996</v>
      </c>
      <c r="L4" s="9">
        <f>K19</f>
        <v>2149.1164800000001</v>
      </c>
      <c r="M4" s="9">
        <f>G4*K4+H4*L4</f>
        <v>9193308.6419999991</v>
      </c>
      <c r="N4" s="3"/>
      <c r="O4" s="3"/>
      <c r="P4" s="3"/>
      <c r="Q4" s="3"/>
      <c r="R4" s="3"/>
      <c r="S4" s="3"/>
      <c r="T4" s="3"/>
      <c r="U4" s="3"/>
      <c r="V4" s="3"/>
    </row>
    <row r="5" spans="1:22" ht="45" x14ac:dyDescent="0.25">
      <c r="A5" s="36"/>
      <c r="B5" s="37"/>
      <c r="C5" s="37"/>
      <c r="D5" s="38"/>
      <c r="E5" s="6" t="s">
        <v>11</v>
      </c>
      <c r="F5" s="7" t="s">
        <v>12</v>
      </c>
      <c r="G5" s="8">
        <v>200</v>
      </c>
      <c r="H5" s="43">
        <v>100</v>
      </c>
      <c r="I5" s="28"/>
      <c r="J5" s="9">
        <f>J40</f>
        <v>61699.359960000002</v>
      </c>
      <c r="K5" s="9">
        <f t="shared" ref="K5:L5" si="0">J48</f>
        <v>88395.037080000009</v>
      </c>
      <c r="L5" s="9">
        <f t="shared" si="0"/>
        <v>26379.126480000003</v>
      </c>
      <c r="M5" s="9">
        <f>G5*K5+H5*L5</f>
        <v>20316920.064000003</v>
      </c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6"/>
      <c r="B6" s="37"/>
      <c r="C6" s="37"/>
      <c r="D6" s="38"/>
      <c r="E6" s="44" t="s">
        <v>13</v>
      </c>
      <c r="F6" s="45"/>
      <c r="G6" s="48">
        <f t="shared" ref="G6:H6" si="1">G4+G5</f>
        <v>350</v>
      </c>
      <c r="H6" s="50">
        <f t="shared" si="1"/>
        <v>150</v>
      </c>
      <c r="I6" s="45"/>
      <c r="J6" s="51" t="s">
        <v>14</v>
      </c>
      <c r="K6" s="51" t="s">
        <v>14</v>
      </c>
      <c r="L6" s="51" t="s">
        <v>14</v>
      </c>
      <c r="M6" s="51">
        <f>M4+M5</f>
        <v>29510228.706</v>
      </c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39"/>
      <c r="B7" s="40"/>
      <c r="C7" s="40"/>
      <c r="D7" s="41"/>
      <c r="E7" s="46"/>
      <c r="F7" s="47"/>
      <c r="G7" s="49"/>
      <c r="H7" s="46"/>
      <c r="I7" s="47"/>
      <c r="J7" s="49"/>
      <c r="K7" s="49"/>
      <c r="L7" s="49"/>
      <c r="M7" s="49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2"/>
      <c r="B8" s="2"/>
      <c r="C8" s="2"/>
      <c r="D8" s="2"/>
      <c r="E8" s="2"/>
      <c r="F8" s="2"/>
      <c r="G8" s="2"/>
      <c r="H8" s="66"/>
      <c r="I8" s="62"/>
      <c r="J8" s="2"/>
      <c r="K8" s="2"/>
      <c r="L8" s="2"/>
      <c r="M8" s="2"/>
      <c r="N8" s="3"/>
      <c r="O8" s="3"/>
      <c r="P8" s="3"/>
      <c r="Q8" s="3"/>
      <c r="R8" s="3"/>
      <c r="S8" s="3"/>
      <c r="T8" s="3"/>
      <c r="U8" s="3"/>
      <c r="V8" s="3"/>
    </row>
    <row r="9" spans="1:22" ht="43.5" customHeight="1" x14ac:dyDescent="0.25">
      <c r="A9" s="52" t="s">
        <v>15</v>
      </c>
      <c r="B9" s="53"/>
      <c r="C9" s="53"/>
      <c r="D9" s="54"/>
      <c r="E9" s="67" t="s">
        <v>16</v>
      </c>
      <c r="F9" s="28"/>
      <c r="G9" s="5" t="s">
        <v>17</v>
      </c>
      <c r="H9" s="5" t="s">
        <v>18</v>
      </c>
      <c r="I9" s="5" t="s">
        <v>49</v>
      </c>
      <c r="J9" s="10" t="s">
        <v>19</v>
      </c>
      <c r="K9" s="10" t="s">
        <v>20</v>
      </c>
      <c r="L9" s="10" t="s">
        <v>21</v>
      </c>
      <c r="M9" s="24"/>
      <c r="N9" s="3"/>
      <c r="O9" s="3"/>
      <c r="P9" s="3"/>
      <c r="Q9" s="3"/>
      <c r="R9" s="3"/>
      <c r="S9" s="3"/>
      <c r="T9" s="3"/>
      <c r="U9" s="3"/>
      <c r="V9" s="3"/>
    </row>
    <row r="10" spans="1:22" ht="30" x14ac:dyDescent="0.25">
      <c r="A10" s="55"/>
      <c r="B10" s="30"/>
      <c r="C10" s="30"/>
      <c r="D10" s="56"/>
      <c r="E10" s="6" t="s">
        <v>23</v>
      </c>
      <c r="F10" s="7" t="s">
        <v>24</v>
      </c>
      <c r="G10" s="8">
        <v>60</v>
      </c>
      <c r="H10" s="9">
        <v>244.44</v>
      </c>
      <c r="I10" s="20">
        <v>1.099</v>
      </c>
      <c r="J10" s="9">
        <f>G10*H10*I10</f>
        <v>16118.373599999999</v>
      </c>
      <c r="K10" s="9" t="s">
        <v>14</v>
      </c>
      <c r="L10" s="9">
        <f t="shared" ref="L10:L14" si="2">J10</f>
        <v>16118.373599999999</v>
      </c>
      <c r="M10" s="21"/>
      <c r="N10" s="3"/>
      <c r="O10" s="3"/>
      <c r="P10" s="3"/>
      <c r="Q10" s="3"/>
      <c r="R10" s="3"/>
      <c r="S10" s="3"/>
      <c r="T10" s="3"/>
      <c r="U10" s="3"/>
      <c r="V10" s="3"/>
    </row>
    <row r="11" spans="1:22" ht="30" x14ac:dyDescent="0.25">
      <c r="A11" s="55"/>
      <c r="B11" s="30"/>
      <c r="C11" s="30"/>
      <c r="D11" s="56"/>
      <c r="E11" s="6" t="s">
        <v>25</v>
      </c>
      <c r="F11" s="26" t="s">
        <v>57</v>
      </c>
      <c r="G11" s="8">
        <v>60</v>
      </c>
      <c r="H11" s="9">
        <v>244.44</v>
      </c>
      <c r="I11" s="20">
        <v>1.099</v>
      </c>
      <c r="J11" s="9">
        <f t="shared" ref="J11:J14" si="3">G11*H11*I11</f>
        <v>16118.373599999999</v>
      </c>
      <c r="K11" s="9" t="s">
        <v>14</v>
      </c>
      <c r="L11" s="9">
        <f t="shared" si="2"/>
        <v>16118.373599999999</v>
      </c>
      <c r="M11" s="21"/>
      <c r="N11" s="3"/>
      <c r="O11" s="3"/>
      <c r="P11" s="3"/>
      <c r="Q11" s="3"/>
      <c r="R11" s="3"/>
      <c r="S11" s="3"/>
      <c r="T11" s="3"/>
      <c r="U11" s="3"/>
      <c r="V11" s="3"/>
    </row>
    <row r="12" spans="1:22" ht="45" x14ac:dyDescent="0.25">
      <c r="A12" s="55"/>
      <c r="B12" s="30"/>
      <c r="C12" s="30"/>
      <c r="D12" s="56"/>
      <c r="E12" s="6" t="s">
        <v>26</v>
      </c>
      <c r="F12" s="7" t="s">
        <v>27</v>
      </c>
      <c r="G12" s="8">
        <v>2</v>
      </c>
      <c r="H12" s="9">
        <v>244.44</v>
      </c>
      <c r="I12" s="20">
        <v>1.099</v>
      </c>
      <c r="J12" s="9">
        <f t="shared" si="3"/>
        <v>537.27912000000003</v>
      </c>
      <c r="K12" s="9" t="s">
        <v>14</v>
      </c>
      <c r="L12" s="9">
        <f t="shared" si="2"/>
        <v>537.27912000000003</v>
      </c>
      <c r="M12" s="21"/>
      <c r="N12" s="3"/>
      <c r="O12" s="3"/>
      <c r="P12" s="3"/>
      <c r="Q12" s="3"/>
      <c r="R12" s="3"/>
      <c r="S12" s="3"/>
      <c r="T12" s="3"/>
      <c r="U12" s="3"/>
      <c r="V12" s="3"/>
    </row>
    <row r="13" spans="1:22" ht="45" x14ac:dyDescent="0.25">
      <c r="A13" s="55"/>
      <c r="B13" s="30"/>
      <c r="C13" s="30"/>
      <c r="D13" s="56"/>
      <c r="E13" s="6" t="s">
        <v>28</v>
      </c>
      <c r="F13" s="7" t="s">
        <v>29</v>
      </c>
      <c r="G13" s="8">
        <v>5</v>
      </c>
      <c r="H13" s="9">
        <v>244.44</v>
      </c>
      <c r="I13" s="20">
        <v>1.099</v>
      </c>
      <c r="J13" s="9">
        <f t="shared" si="3"/>
        <v>1343.1977999999999</v>
      </c>
      <c r="K13" s="9" t="s">
        <v>14</v>
      </c>
      <c r="L13" s="9">
        <f t="shared" si="2"/>
        <v>1343.1977999999999</v>
      </c>
      <c r="M13" s="21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5"/>
      <c r="B14" s="30"/>
      <c r="C14" s="30"/>
      <c r="D14" s="56"/>
      <c r="E14" s="6" t="s">
        <v>30</v>
      </c>
      <c r="F14" s="7" t="s">
        <v>31</v>
      </c>
      <c r="G14" s="8">
        <v>12</v>
      </c>
      <c r="H14" s="9">
        <v>254.18</v>
      </c>
      <c r="I14" s="20">
        <v>1.099</v>
      </c>
      <c r="J14" s="9">
        <f t="shared" si="3"/>
        <v>3352.1258399999997</v>
      </c>
      <c r="K14" s="9" t="s">
        <v>14</v>
      </c>
      <c r="L14" s="9">
        <f t="shared" si="2"/>
        <v>3352.1258399999997</v>
      </c>
      <c r="M14" s="21" t="s">
        <v>22</v>
      </c>
      <c r="N14" s="3"/>
      <c r="O14" s="3"/>
      <c r="P14" s="3"/>
      <c r="Q14" s="3"/>
      <c r="R14" s="3"/>
      <c r="S14" s="3"/>
      <c r="T14" s="3"/>
      <c r="U14" s="3"/>
      <c r="V14" s="3"/>
    </row>
    <row r="15" spans="1:22" ht="30" x14ac:dyDescent="0.25">
      <c r="A15" s="55"/>
      <c r="B15" s="30"/>
      <c r="C15" s="30"/>
      <c r="D15" s="56"/>
      <c r="E15" s="6" t="s">
        <v>32</v>
      </c>
      <c r="F15" s="7" t="s">
        <v>33</v>
      </c>
      <c r="G15" s="8">
        <v>8</v>
      </c>
      <c r="H15" s="9">
        <v>244.44</v>
      </c>
      <c r="I15" s="20">
        <v>1.099</v>
      </c>
      <c r="J15" s="9" t="s">
        <v>14</v>
      </c>
      <c r="K15" s="9">
        <f>G15*H15*I15</f>
        <v>2149.1164800000001</v>
      </c>
      <c r="L15" s="9">
        <f>K15</f>
        <v>2149.1164800000001</v>
      </c>
      <c r="M15" s="21" t="s">
        <v>22</v>
      </c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55"/>
      <c r="B16" s="30"/>
      <c r="C16" s="30"/>
      <c r="D16" s="56"/>
      <c r="E16" s="6" t="s">
        <v>34</v>
      </c>
      <c r="F16" s="63" t="s">
        <v>35</v>
      </c>
      <c r="G16" s="62"/>
      <c r="H16" s="62"/>
      <c r="I16" s="64"/>
      <c r="J16" s="9" t="s">
        <v>14</v>
      </c>
      <c r="K16" s="9" t="s">
        <v>14</v>
      </c>
      <c r="L16" s="9" t="s">
        <v>14</v>
      </c>
      <c r="M16" s="21" t="s">
        <v>22</v>
      </c>
      <c r="N16" s="3"/>
      <c r="O16" s="3"/>
      <c r="P16" s="3"/>
      <c r="Q16" s="3"/>
      <c r="R16" s="3"/>
      <c r="S16" s="3"/>
      <c r="T16" s="3"/>
      <c r="U16" s="3"/>
      <c r="V16" s="3"/>
    </row>
    <row r="17" spans="1:22" ht="46.5" x14ac:dyDescent="0.25">
      <c r="A17" s="55"/>
      <c r="B17" s="30"/>
      <c r="C17" s="30"/>
      <c r="D17" s="56"/>
      <c r="E17" s="14">
        <v>45664</v>
      </c>
      <c r="F17" s="13" t="s">
        <v>50</v>
      </c>
      <c r="G17" s="65" t="s">
        <v>14</v>
      </c>
      <c r="H17" s="61" t="s">
        <v>14</v>
      </c>
      <c r="I17" s="62"/>
      <c r="J17" s="9" t="s">
        <v>14</v>
      </c>
      <c r="K17" s="9" t="s">
        <v>14</v>
      </c>
      <c r="L17" s="9" t="s">
        <v>14</v>
      </c>
      <c r="M17" s="21" t="s">
        <v>22</v>
      </c>
      <c r="N17" s="3"/>
      <c r="O17" s="3"/>
      <c r="P17" s="3"/>
      <c r="Q17" s="3"/>
      <c r="R17" s="3"/>
      <c r="S17" s="3"/>
      <c r="T17" s="3"/>
      <c r="U17" s="3"/>
      <c r="V17" s="3"/>
    </row>
    <row r="18" spans="1:22" ht="36" x14ac:dyDescent="0.25">
      <c r="A18" s="55"/>
      <c r="B18" s="30"/>
      <c r="C18" s="30"/>
      <c r="D18" s="56"/>
      <c r="E18" s="14">
        <v>45695</v>
      </c>
      <c r="F18" s="13" t="s">
        <v>51</v>
      </c>
      <c r="G18" s="46"/>
      <c r="H18" s="61" t="s">
        <v>14</v>
      </c>
      <c r="I18" s="62"/>
      <c r="J18" s="9" t="s">
        <v>14</v>
      </c>
      <c r="K18" s="9" t="s">
        <v>14</v>
      </c>
      <c r="L18" s="9" t="s">
        <v>14</v>
      </c>
      <c r="M18" s="21" t="s">
        <v>22</v>
      </c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55"/>
      <c r="B19" s="30"/>
      <c r="C19" s="30"/>
      <c r="D19" s="56"/>
      <c r="E19" s="69" t="s">
        <v>13</v>
      </c>
      <c r="F19" s="28"/>
      <c r="G19" s="16">
        <f>G10+G11+G12+G13+G14+G15</f>
        <v>147</v>
      </c>
      <c r="H19" s="42" t="s">
        <v>14</v>
      </c>
      <c r="I19" s="28"/>
      <c r="J19" s="17">
        <f>J10+J11+J12+J13+J14</f>
        <v>37469.34996</v>
      </c>
      <c r="K19" s="17">
        <f>K15</f>
        <v>2149.1164800000001</v>
      </c>
      <c r="L19" s="17">
        <f>L10+L11+L12+L13+L14+L15</f>
        <v>39618.466439999997</v>
      </c>
      <c r="M19" s="21" t="s">
        <v>22</v>
      </c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55"/>
      <c r="B20" s="30"/>
      <c r="C20" s="30"/>
      <c r="D20" s="56"/>
      <c r="E20" s="5" t="s">
        <v>38</v>
      </c>
      <c r="F20" s="18" t="s">
        <v>39</v>
      </c>
      <c r="G20" s="5">
        <f>SUM(G21:G26)</f>
        <v>86</v>
      </c>
      <c r="H20" s="42" t="s">
        <v>14</v>
      </c>
      <c r="I20" s="28"/>
      <c r="J20" s="17">
        <f>SUM(J21:J26)</f>
        <v>23103.00216</v>
      </c>
      <c r="K20" s="17" t="s">
        <v>14</v>
      </c>
      <c r="L20" s="17">
        <f>SUM(L21:L26)</f>
        <v>23103.00216</v>
      </c>
      <c r="M20" s="21" t="s">
        <v>22</v>
      </c>
      <c r="N20" s="3"/>
      <c r="O20" s="3"/>
      <c r="P20" s="3"/>
      <c r="Q20" s="3"/>
      <c r="R20" s="3"/>
      <c r="S20" s="3"/>
      <c r="T20" s="3"/>
      <c r="U20" s="3"/>
      <c r="V20" s="3"/>
    </row>
    <row r="21" spans="1:22" ht="30" x14ac:dyDescent="0.25">
      <c r="A21" s="55"/>
      <c r="B21" s="30"/>
      <c r="C21" s="30"/>
      <c r="D21" s="56"/>
      <c r="E21" s="8" t="s">
        <v>58</v>
      </c>
      <c r="F21" s="13" t="s">
        <v>40</v>
      </c>
      <c r="G21" s="15">
        <v>8</v>
      </c>
      <c r="H21" s="9">
        <v>244.44</v>
      </c>
      <c r="I21" s="20">
        <v>1.099</v>
      </c>
      <c r="J21" s="9">
        <f>G21*H21*I21</f>
        <v>2149.1164800000001</v>
      </c>
      <c r="K21" s="9" t="s">
        <v>14</v>
      </c>
      <c r="L21" s="9">
        <f t="shared" ref="L21:L26" si="4">J21</f>
        <v>2149.1164800000001</v>
      </c>
      <c r="M21" s="21" t="s">
        <v>22</v>
      </c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55"/>
      <c r="B22" s="30"/>
      <c r="C22" s="30"/>
      <c r="D22" s="56"/>
      <c r="E22" s="8" t="s">
        <v>59</v>
      </c>
      <c r="F22" s="13" t="s">
        <v>56</v>
      </c>
      <c r="G22" s="15">
        <v>16</v>
      </c>
      <c r="H22" s="9">
        <v>244.44</v>
      </c>
      <c r="I22" s="20">
        <v>1.099</v>
      </c>
      <c r="J22" s="9">
        <f t="shared" ref="J22:J26" si="5">G22*H22*I22</f>
        <v>4298.2329600000003</v>
      </c>
      <c r="K22" s="9" t="s">
        <v>14</v>
      </c>
      <c r="L22" s="9">
        <f t="shared" si="4"/>
        <v>4298.2329600000003</v>
      </c>
      <c r="M22" s="21" t="s">
        <v>22</v>
      </c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7"/>
      <c r="B23" s="30"/>
      <c r="C23" s="30"/>
      <c r="D23" s="58"/>
      <c r="E23" s="8" t="s">
        <v>60</v>
      </c>
      <c r="F23" s="13" t="s">
        <v>66</v>
      </c>
      <c r="G23" s="15">
        <v>10</v>
      </c>
      <c r="H23" s="9">
        <v>244.44</v>
      </c>
      <c r="I23" s="20">
        <v>1.099</v>
      </c>
      <c r="J23" s="9">
        <f t="shared" si="5"/>
        <v>2686.3955999999998</v>
      </c>
      <c r="K23" s="9" t="s">
        <v>14</v>
      </c>
      <c r="L23" s="9">
        <f t="shared" si="4"/>
        <v>2686.3955999999998</v>
      </c>
      <c r="M23" s="21"/>
      <c r="N23" s="3"/>
      <c r="O23" s="3"/>
      <c r="P23" s="3"/>
      <c r="Q23" s="3"/>
      <c r="R23" s="3"/>
      <c r="S23" s="3"/>
      <c r="T23" s="3"/>
      <c r="U23" s="3"/>
      <c r="V23" s="3"/>
    </row>
    <row r="24" spans="1:22" ht="45" x14ac:dyDescent="0.25">
      <c r="A24" s="55"/>
      <c r="B24" s="30"/>
      <c r="C24" s="30"/>
      <c r="D24" s="56"/>
      <c r="E24" s="8" t="s">
        <v>61</v>
      </c>
      <c r="F24" s="13" t="s">
        <v>54</v>
      </c>
      <c r="G24" s="15">
        <v>24</v>
      </c>
      <c r="H24" s="12">
        <v>244.44</v>
      </c>
      <c r="I24" s="20">
        <v>1.099</v>
      </c>
      <c r="J24" s="9">
        <f t="shared" si="5"/>
        <v>6447.349439999999</v>
      </c>
      <c r="K24" s="9" t="s">
        <v>14</v>
      </c>
      <c r="L24" s="9">
        <f t="shared" si="4"/>
        <v>6447.349439999999</v>
      </c>
      <c r="M24" s="21" t="s">
        <v>22</v>
      </c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55"/>
      <c r="B25" s="30"/>
      <c r="C25" s="30"/>
      <c r="D25" s="56"/>
      <c r="E25" s="8" t="s">
        <v>62</v>
      </c>
      <c r="F25" s="13" t="s">
        <v>41</v>
      </c>
      <c r="G25" s="15">
        <v>10</v>
      </c>
      <c r="H25" s="12">
        <v>244.44</v>
      </c>
      <c r="I25" s="20">
        <v>1.099</v>
      </c>
      <c r="J25" s="9">
        <f t="shared" si="5"/>
        <v>2686.3955999999998</v>
      </c>
      <c r="K25" s="9" t="s">
        <v>14</v>
      </c>
      <c r="L25" s="9">
        <f t="shared" si="4"/>
        <v>2686.3955999999998</v>
      </c>
      <c r="M25" s="21" t="s">
        <v>22</v>
      </c>
      <c r="N25" s="3"/>
      <c r="O25" s="3"/>
      <c r="P25" s="3"/>
      <c r="Q25" s="3"/>
      <c r="R25" s="3"/>
      <c r="S25" s="3"/>
      <c r="T25" s="3"/>
      <c r="U25" s="3"/>
      <c r="V25" s="3"/>
    </row>
    <row r="26" spans="1:22" ht="30" x14ac:dyDescent="0.25">
      <c r="A26" s="55"/>
      <c r="B26" s="30"/>
      <c r="C26" s="30"/>
      <c r="D26" s="56"/>
      <c r="E26" s="8" t="s">
        <v>63</v>
      </c>
      <c r="F26" s="13" t="s">
        <v>55</v>
      </c>
      <c r="G26" s="15">
        <v>18</v>
      </c>
      <c r="H26" s="12">
        <v>244.44</v>
      </c>
      <c r="I26" s="20">
        <v>1.099</v>
      </c>
      <c r="J26" s="9">
        <f t="shared" si="5"/>
        <v>4835.5120800000004</v>
      </c>
      <c r="K26" s="9" t="s">
        <v>14</v>
      </c>
      <c r="L26" s="9">
        <f t="shared" si="4"/>
        <v>4835.5120800000004</v>
      </c>
      <c r="M26" s="21" t="s">
        <v>22</v>
      </c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55"/>
      <c r="B27" s="30"/>
      <c r="C27" s="30"/>
      <c r="D27" s="56"/>
      <c r="E27" s="69" t="s">
        <v>42</v>
      </c>
      <c r="F27" s="28"/>
      <c r="G27" s="16">
        <f>G19+G20</f>
        <v>233</v>
      </c>
      <c r="H27" s="42" t="s">
        <v>14</v>
      </c>
      <c r="I27" s="28"/>
      <c r="J27" s="17">
        <f>J19+J20</f>
        <v>60572.352119999996</v>
      </c>
      <c r="K27" s="17">
        <f>K19</f>
        <v>2149.1164800000001</v>
      </c>
      <c r="L27" s="17">
        <f>L19+L20</f>
        <v>62721.468599999993</v>
      </c>
      <c r="M27" s="21" t="s">
        <v>22</v>
      </c>
      <c r="N27" s="3"/>
      <c r="O27" s="3"/>
      <c r="P27" s="3"/>
      <c r="Q27" s="3"/>
      <c r="R27" s="3"/>
      <c r="S27" s="3"/>
      <c r="T27" s="3"/>
      <c r="U27" s="3"/>
      <c r="V27" s="3"/>
    </row>
    <row r="28" spans="1:22" ht="90.75" customHeight="1" x14ac:dyDescent="0.25">
      <c r="A28" s="59"/>
      <c r="B28" s="57"/>
      <c r="C28" s="57"/>
      <c r="D28" s="58"/>
      <c r="E28" s="42" t="s">
        <v>67</v>
      </c>
      <c r="F28" s="62"/>
      <c r="G28" s="62"/>
      <c r="H28" s="62"/>
      <c r="I28" s="62"/>
      <c r="J28" s="62"/>
      <c r="K28" s="62"/>
      <c r="L28" s="28"/>
      <c r="M28" s="22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2"/>
      <c r="B29" s="2"/>
      <c r="C29" s="2"/>
      <c r="D29" s="2"/>
      <c r="E29" s="2"/>
      <c r="F29" s="2"/>
      <c r="G29" s="2"/>
      <c r="H29" s="66"/>
      <c r="I29" s="6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</row>
    <row r="30" spans="1:22" ht="39.75" customHeight="1" x14ac:dyDescent="0.25">
      <c r="A30" s="72" t="s">
        <v>43</v>
      </c>
      <c r="B30" s="53"/>
      <c r="C30" s="53"/>
      <c r="D30" s="54"/>
      <c r="E30" s="71" t="s">
        <v>16</v>
      </c>
      <c r="F30" s="28"/>
      <c r="G30" s="5" t="s">
        <v>44</v>
      </c>
      <c r="H30" s="5" t="s">
        <v>18</v>
      </c>
      <c r="I30" s="5" t="s">
        <v>49</v>
      </c>
      <c r="J30" s="10" t="s">
        <v>19</v>
      </c>
      <c r="K30" s="10" t="s">
        <v>20</v>
      </c>
      <c r="L30" s="10" t="s">
        <v>21</v>
      </c>
      <c r="M30" s="11" t="s">
        <v>22</v>
      </c>
      <c r="N30" s="3"/>
      <c r="O30" s="3"/>
      <c r="P30" s="3"/>
      <c r="Q30" s="3"/>
      <c r="R30" s="3"/>
      <c r="S30" s="3"/>
      <c r="T30" s="3"/>
      <c r="U30" s="3"/>
      <c r="V30" s="3"/>
    </row>
    <row r="31" spans="1:22" ht="30" x14ac:dyDescent="0.25">
      <c r="A31" s="55"/>
      <c r="B31" s="30"/>
      <c r="C31" s="30"/>
      <c r="D31" s="56"/>
      <c r="E31" s="6" t="s">
        <v>23</v>
      </c>
      <c r="F31" s="7" t="s">
        <v>24</v>
      </c>
      <c r="G31" s="8">
        <v>60</v>
      </c>
      <c r="H31" s="9">
        <v>244.44</v>
      </c>
      <c r="I31" s="20">
        <v>1.099</v>
      </c>
      <c r="J31" s="9">
        <f t="shared" ref="J31:J35" si="6">G31*H31*I31</f>
        <v>16118.373599999999</v>
      </c>
      <c r="K31" s="9" t="s">
        <v>14</v>
      </c>
      <c r="L31" s="9">
        <f t="shared" ref="L31:L35" si="7">J31</f>
        <v>16118.373599999999</v>
      </c>
      <c r="M31" s="21" t="s">
        <v>22</v>
      </c>
      <c r="N31" s="3"/>
      <c r="O31" s="3"/>
      <c r="P31" s="3"/>
      <c r="Q31" s="3"/>
      <c r="R31" s="3"/>
      <c r="S31" s="3"/>
      <c r="T31" s="3"/>
      <c r="U31" s="3"/>
      <c r="V31" s="3"/>
    </row>
    <row r="32" spans="1:22" ht="30" x14ac:dyDescent="0.25">
      <c r="A32" s="55"/>
      <c r="B32" s="30"/>
      <c r="C32" s="30"/>
      <c r="D32" s="56"/>
      <c r="E32" s="6" t="s">
        <v>25</v>
      </c>
      <c r="F32" s="7" t="s">
        <v>57</v>
      </c>
      <c r="G32" s="8">
        <v>60</v>
      </c>
      <c r="H32" s="9">
        <v>244.44</v>
      </c>
      <c r="I32" s="20">
        <v>1.099</v>
      </c>
      <c r="J32" s="9">
        <f t="shared" si="6"/>
        <v>16118.373599999999</v>
      </c>
      <c r="K32" s="9" t="s">
        <v>14</v>
      </c>
      <c r="L32" s="9">
        <f t="shared" si="7"/>
        <v>16118.373599999999</v>
      </c>
      <c r="M32" s="21" t="s">
        <v>22</v>
      </c>
      <c r="N32" s="3"/>
      <c r="O32" s="3"/>
      <c r="P32" s="3"/>
      <c r="Q32" s="3"/>
      <c r="R32" s="3"/>
      <c r="S32" s="3"/>
      <c r="T32" s="3"/>
      <c r="U32" s="3"/>
      <c r="V32" s="3"/>
    </row>
    <row r="33" spans="1:22" ht="45" x14ac:dyDescent="0.25">
      <c r="A33" s="55"/>
      <c r="B33" s="30"/>
      <c r="C33" s="30"/>
      <c r="D33" s="56"/>
      <c r="E33" s="6" t="s">
        <v>26</v>
      </c>
      <c r="F33" s="7" t="s">
        <v>27</v>
      </c>
      <c r="G33" s="8">
        <v>2</v>
      </c>
      <c r="H33" s="9">
        <v>244.44</v>
      </c>
      <c r="I33" s="20">
        <v>1.099</v>
      </c>
      <c r="J33" s="9">
        <f t="shared" si="6"/>
        <v>537.27912000000003</v>
      </c>
      <c r="K33" s="9" t="s">
        <v>14</v>
      </c>
      <c r="L33" s="9">
        <f t="shared" si="7"/>
        <v>537.27912000000003</v>
      </c>
      <c r="M33" s="21" t="s">
        <v>22</v>
      </c>
      <c r="N33" s="3"/>
      <c r="O33" s="3"/>
      <c r="P33" s="3"/>
      <c r="Q33" s="3"/>
      <c r="R33" s="3"/>
      <c r="S33" s="3"/>
      <c r="T33" s="3"/>
      <c r="U33" s="3"/>
      <c r="V33" s="3"/>
    </row>
    <row r="34" spans="1:22" ht="45" x14ac:dyDescent="0.25">
      <c r="A34" s="55"/>
      <c r="B34" s="30"/>
      <c r="C34" s="30"/>
      <c r="D34" s="56"/>
      <c r="E34" s="6" t="s">
        <v>28</v>
      </c>
      <c r="F34" s="7" t="s">
        <v>29</v>
      </c>
      <c r="G34" s="8">
        <v>5</v>
      </c>
      <c r="H34" s="9">
        <v>244.44</v>
      </c>
      <c r="I34" s="20">
        <v>1.099</v>
      </c>
      <c r="J34" s="9">
        <f t="shared" si="6"/>
        <v>1343.1977999999999</v>
      </c>
      <c r="K34" s="9" t="s">
        <v>14</v>
      </c>
      <c r="L34" s="9">
        <f t="shared" si="7"/>
        <v>1343.1977999999999</v>
      </c>
      <c r="M34" s="21" t="s">
        <v>22</v>
      </c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55"/>
      <c r="B35" s="30"/>
      <c r="C35" s="30"/>
      <c r="D35" s="56"/>
      <c r="E35" s="6" t="s">
        <v>30</v>
      </c>
      <c r="F35" s="7" t="s">
        <v>31</v>
      </c>
      <c r="G35" s="8">
        <v>12</v>
      </c>
      <c r="H35" s="9">
        <v>254.18</v>
      </c>
      <c r="I35" s="20">
        <v>1.099</v>
      </c>
      <c r="J35" s="9">
        <f t="shared" si="6"/>
        <v>3352.1258399999997</v>
      </c>
      <c r="K35" s="9" t="s">
        <v>14</v>
      </c>
      <c r="L35" s="9">
        <f t="shared" si="7"/>
        <v>3352.1258399999997</v>
      </c>
      <c r="M35" s="21" t="s">
        <v>22</v>
      </c>
      <c r="N35" s="3"/>
      <c r="O35" s="3"/>
      <c r="P35" s="3"/>
      <c r="Q35" s="3"/>
      <c r="R35" s="3"/>
      <c r="S35" s="3"/>
      <c r="T35" s="3"/>
      <c r="U35" s="3"/>
      <c r="V35" s="3"/>
    </row>
    <row r="36" spans="1:22" ht="30" x14ac:dyDescent="0.25">
      <c r="A36" s="55"/>
      <c r="B36" s="30"/>
      <c r="C36" s="30"/>
      <c r="D36" s="56"/>
      <c r="E36" s="6" t="s">
        <v>32</v>
      </c>
      <c r="F36" s="7" t="s">
        <v>33</v>
      </c>
      <c r="G36" s="8">
        <v>8</v>
      </c>
      <c r="H36" s="9">
        <v>244.44</v>
      </c>
      <c r="I36" s="20">
        <v>1.099</v>
      </c>
      <c r="J36" s="9" t="s">
        <v>14</v>
      </c>
      <c r="K36" s="9">
        <f>G36*H36*I36</f>
        <v>2149.1164800000001</v>
      </c>
      <c r="L36" s="9">
        <f>K36</f>
        <v>2149.1164800000001</v>
      </c>
      <c r="M36" s="21" t="s">
        <v>22</v>
      </c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55"/>
      <c r="B37" s="30"/>
      <c r="C37" s="30"/>
      <c r="D37" s="56"/>
      <c r="E37" s="6" t="s">
        <v>34</v>
      </c>
      <c r="F37" s="63" t="s">
        <v>35</v>
      </c>
      <c r="G37" s="62"/>
      <c r="H37" s="62"/>
      <c r="I37" s="64"/>
      <c r="J37" s="9">
        <f t="shared" ref="J37:L37" si="8">J38+J39</f>
        <v>24230.010000000002</v>
      </c>
      <c r="K37" s="9">
        <f t="shared" si="8"/>
        <v>24230.010000000002</v>
      </c>
      <c r="L37" s="9">
        <f t="shared" si="8"/>
        <v>48460.020000000004</v>
      </c>
      <c r="M37" s="21" t="s">
        <v>22</v>
      </c>
      <c r="N37" s="3"/>
      <c r="O37" s="3"/>
      <c r="P37" s="3"/>
      <c r="Q37" s="3"/>
      <c r="R37" s="3"/>
      <c r="S37" s="3"/>
      <c r="T37" s="3"/>
      <c r="U37" s="3"/>
      <c r="V37" s="3"/>
    </row>
    <row r="38" spans="1:22" ht="46.5" x14ac:dyDescent="0.25">
      <c r="A38" s="55"/>
      <c r="B38" s="30"/>
      <c r="C38" s="30"/>
      <c r="D38" s="56"/>
      <c r="E38" s="14">
        <v>45664</v>
      </c>
      <c r="F38" s="13" t="s">
        <v>52</v>
      </c>
      <c r="G38" s="65">
        <v>21</v>
      </c>
      <c r="H38" s="61">
        <v>253.81</v>
      </c>
      <c r="I38" s="62"/>
      <c r="J38" s="9">
        <f>G38*H38</f>
        <v>5330.01</v>
      </c>
      <c r="K38" s="9">
        <f>G38*H38</f>
        <v>5330.01</v>
      </c>
      <c r="L38" s="9">
        <f>G38*H38*2</f>
        <v>10660.02</v>
      </c>
      <c r="M38" s="21"/>
      <c r="N38" s="25"/>
      <c r="O38" s="3"/>
      <c r="P38" s="3"/>
      <c r="Q38" s="3"/>
      <c r="R38" s="3"/>
      <c r="S38" s="3"/>
      <c r="T38" s="3"/>
      <c r="U38" s="3"/>
      <c r="V38" s="3"/>
    </row>
    <row r="39" spans="1:22" ht="36" x14ac:dyDescent="0.25">
      <c r="A39" s="55"/>
      <c r="B39" s="30"/>
      <c r="C39" s="30"/>
      <c r="D39" s="56"/>
      <c r="E39" s="14">
        <v>45695</v>
      </c>
      <c r="F39" s="13" t="s">
        <v>53</v>
      </c>
      <c r="G39" s="46"/>
      <c r="H39" s="61">
        <v>900</v>
      </c>
      <c r="I39" s="62"/>
      <c r="J39" s="9">
        <f>G38*H39</f>
        <v>18900</v>
      </c>
      <c r="K39" s="9">
        <f>G38*H39</f>
        <v>18900</v>
      </c>
      <c r="L39" s="9">
        <f>G38*H39*2</f>
        <v>37800</v>
      </c>
      <c r="M39" s="21"/>
      <c r="N39" s="25"/>
      <c r="O39" s="3"/>
      <c r="P39" s="3"/>
      <c r="Q39" s="3"/>
      <c r="R39" s="3"/>
      <c r="S39" s="3"/>
      <c r="T39" s="3"/>
      <c r="U39" s="3"/>
      <c r="V39" s="3"/>
    </row>
    <row r="40" spans="1:22" ht="17.25" customHeight="1" x14ac:dyDescent="0.25">
      <c r="A40" s="55"/>
      <c r="B40" s="30"/>
      <c r="C40" s="30"/>
      <c r="D40" s="56"/>
      <c r="E40" s="69" t="s">
        <v>13</v>
      </c>
      <c r="F40" s="28"/>
      <c r="G40" s="16">
        <f>G31+G32+G33+G34+G35+G36+504</f>
        <v>651</v>
      </c>
      <c r="H40" s="42" t="s">
        <v>14</v>
      </c>
      <c r="I40" s="28"/>
      <c r="J40" s="17">
        <f>J31+J32+J33+J34+J35+J37</f>
        <v>61699.359960000002</v>
      </c>
      <c r="K40" s="17">
        <f>K36+K37</f>
        <v>26379.126480000003</v>
      </c>
      <c r="L40" s="17">
        <f>L31+L32+L33+L34+L35+L36+L37+L38+L39</f>
        <v>136538.50644000003</v>
      </c>
      <c r="M40" s="21" t="s">
        <v>22</v>
      </c>
      <c r="N40" s="3"/>
      <c r="O40" s="3"/>
      <c r="P40" s="3"/>
      <c r="Q40" s="3"/>
      <c r="R40" s="3"/>
      <c r="S40" s="3"/>
      <c r="T40" s="3"/>
      <c r="U40" s="3"/>
      <c r="V40" s="3"/>
    </row>
    <row r="41" spans="1:22" ht="24" customHeight="1" x14ac:dyDescent="0.25">
      <c r="A41" s="55"/>
      <c r="B41" s="30"/>
      <c r="C41" s="30"/>
      <c r="D41" s="56"/>
      <c r="E41" s="5" t="s">
        <v>38</v>
      </c>
      <c r="F41" s="18" t="s">
        <v>39</v>
      </c>
      <c r="G41" s="5">
        <f>SUM(G42:G47)</f>
        <v>86</v>
      </c>
      <c r="H41" s="42" t="s">
        <v>14</v>
      </c>
      <c r="I41" s="28"/>
      <c r="J41" s="17">
        <f>SUM(J42:J47)</f>
        <v>26695.677120000004</v>
      </c>
      <c r="K41" s="17" t="s">
        <v>14</v>
      </c>
      <c r="L41" s="17">
        <f>SUM(L42:L47)</f>
        <v>26695.677120000004</v>
      </c>
      <c r="M41" s="21" t="s">
        <v>22</v>
      </c>
      <c r="N41" s="3"/>
      <c r="O41" s="3"/>
      <c r="P41" s="3"/>
      <c r="Q41" s="3"/>
      <c r="R41" s="3"/>
      <c r="S41" s="3"/>
      <c r="T41" s="3"/>
      <c r="U41" s="3"/>
      <c r="V41" s="3"/>
    </row>
    <row r="42" spans="1:22" ht="30" x14ac:dyDescent="0.25">
      <c r="A42" s="55"/>
      <c r="B42" s="30"/>
      <c r="C42" s="30"/>
      <c r="D42" s="56"/>
      <c r="E42" s="8" t="s">
        <v>58</v>
      </c>
      <c r="F42" s="13" t="s">
        <v>40</v>
      </c>
      <c r="G42" s="15">
        <v>8</v>
      </c>
      <c r="H42" s="12">
        <v>244.44</v>
      </c>
      <c r="I42" s="20">
        <v>1.099</v>
      </c>
      <c r="J42" s="9">
        <f t="shared" ref="J42:J47" si="9">G42*H42*I42</f>
        <v>2149.1164800000001</v>
      </c>
      <c r="K42" s="9" t="s">
        <v>14</v>
      </c>
      <c r="L42" s="9">
        <f t="shared" ref="L42:L47" si="10">J42</f>
        <v>2149.1164800000001</v>
      </c>
      <c r="M42" s="21" t="s">
        <v>22</v>
      </c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55"/>
      <c r="B43" s="30"/>
      <c r="C43" s="30"/>
      <c r="D43" s="56"/>
      <c r="E43" s="8" t="s">
        <v>59</v>
      </c>
      <c r="F43" s="13" t="s">
        <v>56</v>
      </c>
      <c r="G43" s="15">
        <v>16</v>
      </c>
      <c r="H43" s="12">
        <v>244.44</v>
      </c>
      <c r="I43" s="20">
        <v>1.099</v>
      </c>
      <c r="J43" s="9">
        <f t="shared" si="9"/>
        <v>4298.2329600000003</v>
      </c>
      <c r="K43" s="9" t="s">
        <v>14</v>
      </c>
      <c r="L43" s="9">
        <f t="shared" si="10"/>
        <v>4298.2329600000003</v>
      </c>
      <c r="M43" s="21" t="s">
        <v>22</v>
      </c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57"/>
      <c r="B44" s="30"/>
      <c r="C44" s="30"/>
      <c r="D44" s="58"/>
      <c r="E44" s="8" t="s">
        <v>60</v>
      </c>
      <c r="F44" s="13" t="s">
        <v>66</v>
      </c>
      <c r="G44" s="15">
        <v>10</v>
      </c>
      <c r="H44" s="9">
        <v>244.44</v>
      </c>
      <c r="I44" s="20">
        <v>1.099</v>
      </c>
      <c r="J44" s="9">
        <f t="shared" si="9"/>
        <v>2686.3955999999998</v>
      </c>
      <c r="K44" s="9" t="s">
        <v>14</v>
      </c>
      <c r="L44" s="9">
        <f t="shared" si="10"/>
        <v>2686.3955999999998</v>
      </c>
      <c r="M44" s="21"/>
      <c r="N44" s="3"/>
      <c r="O44" s="3"/>
      <c r="P44" s="3"/>
      <c r="Q44" s="3"/>
      <c r="R44" s="3"/>
      <c r="S44" s="3"/>
      <c r="T44" s="3"/>
      <c r="U44" s="3"/>
      <c r="V44" s="3"/>
    </row>
    <row r="45" spans="1:22" ht="45" x14ac:dyDescent="0.25">
      <c r="A45" s="55"/>
      <c r="B45" s="30"/>
      <c r="C45" s="30"/>
      <c r="D45" s="56"/>
      <c r="E45" s="8" t="s">
        <v>61</v>
      </c>
      <c r="F45" s="13" t="s">
        <v>54</v>
      </c>
      <c r="G45" s="15">
        <v>24</v>
      </c>
      <c r="H45" s="12">
        <v>503.33</v>
      </c>
      <c r="I45" s="20">
        <v>1.099</v>
      </c>
      <c r="J45" s="9">
        <f t="shared" si="9"/>
        <v>13275.83208</v>
      </c>
      <c r="K45" s="9" t="s">
        <v>14</v>
      </c>
      <c r="L45" s="9">
        <f t="shared" si="10"/>
        <v>13275.83208</v>
      </c>
      <c r="M45" s="21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55"/>
      <c r="B46" s="30"/>
      <c r="C46" s="30"/>
      <c r="D46" s="56"/>
      <c r="E46" s="8" t="s">
        <v>62</v>
      </c>
      <c r="F46" s="13" t="s">
        <v>41</v>
      </c>
      <c r="G46" s="15">
        <v>10</v>
      </c>
      <c r="H46" s="12">
        <v>30</v>
      </c>
      <c r="I46" s="20">
        <v>1.099</v>
      </c>
      <c r="J46" s="9">
        <f t="shared" si="9"/>
        <v>329.7</v>
      </c>
      <c r="K46" s="9" t="s">
        <v>14</v>
      </c>
      <c r="L46" s="9">
        <f t="shared" si="10"/>
        <v>329.7</v>
      </c>
      <c r="M46" s="21"/>
      <c r="N46" s="3"/>
      <c r="O46" s="3"/>
      <c r="P46" s="3"/>
      <c r="Q46" s="3"/>
      <c r="R46" s="3"/>
      <c r="S46" s="3"/>
      <c r="T46" s="3"/>
      <c r="U46" s="3"/>
      <c r="V46" s="3"/>
    </row>
    <row r="47" spans="1:22" ht="30" x14ac:dyDescent="0.25">
      <c r="A47" s="55"/>
      <c r="B47" s="30"/>
      <c r="C47" s="30"/>
      <c r="D47" s="56"/>
      <c r="E47" s="8" t="s">
        <v>63</v>
      </c>
      <c r="F47" s="13" t="s">
        <v>55</v>
      </c>
      <c r="G47" s="15">
        <v>18</v>
      </c>
      <c r="H47" s="12">
        <v>200</v>
      </c>
      <c r="I47" s="20">
        <v>1.099</v>
      </c>
      <c r="J47" s="9">
        <f t="shared" si="9"/>
        <v>3956.4</v>
      </c>
      <c r="K47" s="9" t="s">
        <v>14</v>
      </c>
      <c r="L47" s="9">
        <f t="shared" si="10"/>
        <v>3956.4</v>
      </c>
      <c r="M47" s="21"/>
      <c r="N47" s="3"/>
      <c r="O47" s="3"/>
      <c r="P47" s="3"/>
      <c r="Q47" s="3"/>
      <c r="R47" s="3"/>
      <c r="S47" s="3"/>
      <c r="T47" s="3"/>
      <c r="U47" s="3"/>
      <c r="V47" s="3"/>
    </row>
    <row r="48" spans="1:22" ht="30.75" customHeight="1" x14ac:dyDescent="0.25">
      <c r="A48" s="55"/>
      <c r="B48" s="30"/>
      <c r="C48" s="30"/>
      <c r="D48" s="56"/>
      <c r="E48" s="69" t="s">
        <v>42</v>
      </c>
      <c r="F48" s="28"/>
      <c r="G48" s="16">
        <f>G40+G41</f>
        <v>737</v>
      </c>
      <c r="H48" s="42" t="s">
        <v>14</v>
      </c>
      <c r="I48" s="28"/>
      <c r="J48" s="17">
        <f>J40+J41</f>
        <v>88395.037080000009</v>
      </c>
      <c r="K48" s="17">
        <f>K40</f>
        <v>26379.126480000003</v>
      </c>
      <c r="L48" s="17">
        <f>L40+L41</f>
        <v>163234.18356000003</v>
      </c>
      <c r="M48" s="21" t="s">
        <v>22</v>
      </c>
      <c r="N48" s="3"/>
      <c r="O48" s="3"/>
      <c r="P48" s="3"/>
      <c r="Q48" s="3"/>
      <c r="R48" s="3"/>
      <c r="S48" s="3"/>
      <c r="T48" s="3"/>
      <c r="U48" s="3"/>
      <c r="V48" s="3"/>
    </row>
    <row r="49" spans="1:22" ht="99.75" customHeight="1" x14ac:dyDescent="0.25">
      <c r="A49" s="59"/>
      <c r="B49" s="57"/>
      <c r="C49" s="57"/>
      <c r="D49" s="58"/>
      <c r="E49" s="68" t="s">
        <v>68</v>
      </c>
      <c r="F49" s="62"/>
      <c r="G49" s="62"/>
      <c r="H49" s="62"/>
      <c r="I49" s="62"/>
      <c r="J49" s="62"/>
      <c r="K49" s="62"/>
      <c r="L49" s="28"/>
      <c r="M49" s="21" t="s">
        <v>22</v>
      </c>
      <c r="N49" s="3"/>
      <c r="O49" s="3"/>
      <c r="P49" s="3"/>
      <c r="Q49" s="3"/>
      <c r="R49" s="3"/>
      <c r="S49" s="3"/>
      <c r="T49" s="3"/>
      <c r="U49" s="3"/>
      <c r="V49" s="3"/>
    </row>
    <row r="50" spans="1:22" ht="51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</row>
    <row r="51" spans="1:22" ht="51" customHeight="1" x14ac:dyDescent="0.25">
      <c r="A51" s="70" t="s">
        <v>47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2"/>
      <c r="N51" s="3"/>
      <c r="O51" s="3"/>
      <c r="P51" s="3"/>
      <c r="Q51" s="3"/>
      <c r="R51" s="3"/>
      <c r="S51" s="3"/>
      <c r="T51" s="3"/>
      <c r="U51" s="3"/>
      <c r="V51" s="3"/>
    </row>
    <row r="52" spans="1:2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</row>
    <row r="53" spans="1:2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</row>
    <row r="54" spans="1:2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</row>
    <row r="55" spans="1:2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</row>
    <row r="56" spans="1:2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</row>
    <row r="57" spans="1:2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</row>
    <row r="58" spans="1:2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</row>
    <row r="59" spans="1:2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</row>
    <row r="60" spans="1:2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</row>
    <row r="61" spans="1:2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</row>
    <row r="62" spans="1:2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</row>
    <row r="63" spans="1:2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</row>
    <row r="72" spans="1:2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</row>
    <row r="97" spans="1:2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</row>
    <row r="98" spans="1:2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</row>
    <row r="99" spans="1:2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</row>
    <row r="1003" spans="1:22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</row>
    <row r="1004" spans="1:22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</row>
    <row r="1005" spans="1:22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</row>
    <row r="1006" spans="1:22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</row>
    <row r="1007" spans="1:22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</row>
    <row r="1008" spans="1:22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</row>
    <row r="1009" spans="1:22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3"/>
      <c r="O1009" s="3"/>
      <c r="P1009" s="3"/>
      <c r="Q1009" s="3"/>
      <c r="R1009" s="3"/>
      <c r="S1009" s="3"/>
      <c r="T1009" s="3"/>
      <c r="U1009" s="3"/>
      <c r="V1009" s="3"/>
    </row>
  </sheetData>
  <mergeCells count="40">
    <mergeCell ref="A51:L51"/>
    <mergeCell ref="F37:I37"/>
    <mergeCell ref="G38:G39"/>
    <mergeCell ref="H38:I38"/>
    <mergeCell ref="H39:I39"/>
    <mergeCell ref="E40:F40"/>
    <mergeCell ref="H40:I40"/>
    <mergeCell ref="H41:I41"/>
    <mergeCell ref="A9:D28"/>
    <mergeCell ref="A30:D49"/>
    <mergeCell ref="E48:F48"/>
    <mergeCell ref="H48:I48"/>
    <mergeCell ref="E49:L49"/>
    <mergeCell ref="E28:L28"/>
    <mergeCell ref="H29:I29"/>
    <mergeCell ref="E30:F30"/>
    <mergeCell ref="J6:J7"/>
    <mergeCell ref="K6:K7"/>
    <mergeCell ref="L6:L7"/>
    <mergeCell ref="M6:M7"/>
    <mergeCell ref="A1:M1"/>
    <mergeCell ref="H2:I2"/>
    <mergeCell ref="A3:D7"/>
    <mergeCell ref="H3:I3"/>
    <mergeCell ref="H4:I4"/>
    <mergeCell ref="H5:I5"/>
    <mergeCell ref="E6:F7"/>
    <mergeCell ref="G6:G7"/>
    <mergeCell ref="H6:I7"/>
    <mergeCell ref="H8:I8"/>
    <mergeCell ref="E9:F9"/>
    <mergeCell ref="F16:I16"/>
    <mergeCell ref="G17:G18"/>
    <mergeCell ref="E27:F27"/>
    <mergeCell ref="H20:I20"/>
    <mergeCell ref="H27:I27"/>
    <mergeCell ref="H17:I17"/>
    <mergeCell ref="H18:I18"/>
    <mergeCell ref="E19:F19"/>
    <mergeCell ref="H19:I19"/>
  </mergeCells>
  <pageMargins left="0.7" right="0.7" top="0.75" bottom="0.75" header="0" footer="0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РОЗРАХУНОК-2025</vt:lpstr>
      <vt:lpstr>РОЗРАХУНОК-2026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Ірина Сергіївна</dc:creator>
  <cp:lastModifiedBy>Пухляк Павло Андрійович</cp:lastModifiedBy>
  <dcterms:created xsi:type="dcterms:W3CDTF">2015-06-05T18:19:34Z</dcterms:created>
  <dcterms:modified xsi:type="dcterms:W3CDTF">2025-10-06T13:24:58Z</dcterms:modified>
</cp:coreProperties>
</file>